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認証器自動判断シート" sheetId="3" r:id="rId1"/>
  </sheets>
  <definedNames>
    <definedName name="AC1100SF">認証器自動判断シート!$X$27:$Y$36</definedName>
    <definedName name="AC2200SF">認証器自動判断シート!$V$27:$W$36</definedName>
    <definedName name="AC5000SF">認証器自動判断シート!$T$27:$U$36</definedName>
    <definedName name="ashley">認証器自動判断シート!$AB$27:$AC$36</definedName>
    <definedName name="ashleyf">認証器自動判断シート!$AD$27:$AE$36</definedName>
    <definedName name="ashleyr">認証器自動判断シート!$Z$27:$AA$36</definedName>
    <definedName name="CE">認証器自動判断シート!$X$37:$Y$46</definedName>
    <definedName name="foh">認証器自動判断シート!$AB$37:$AC$46</definedName>
    <definedName name="iris">認証器自動判断シート!$AB$17:$AC$26</definedName>
    <definedName name="_xlnm.Print_Area" localSheetId="0">認証器自動判断シート!$A$2:$O$38</definedName>
    <definedName name="su">認証器自動判断シート!$Z$37:$AA$46</definedName>
    <definedName name="ubio">認証器自動判断シート!$R$27:$S$36</definedName>
    <definedName name="メタルケース">認証器自動判断シート!$R$37:$S$46</definedName>
    <definedName name="屋外">INDIRECT(認証器自動判断シート!$S$18)</definedName>
    <definedName name="屋外用BOX">認証器自動判断シート!$Z$17:$AA$26</definedName>
    <definedName name="屋外用BOXIRIS">認証器自動判断シート!$V$37:$W$46</definedName>
    <definedName name="屋外用BOXPRO">認証器自動判断シート!$T$37:$U$46</definedName>
    <definedName name="管理用ソフト">INDIRECT(認証器自動判断シート!$S$21)</definedName>
    <definedName name="機械警備連動機器">INDIRECT(認証器自動判断シート!$S$20)</definedName>
    <definedName name="勤怠">認証器自動判断シート!$AD$37:$AE$46</definedName>
    <definedName name="勤怠管理機器">INDIRECT(認証器自動判断シート!$S$22)</definedName>
    <definedName name="空白">認証器自動判断シート!$AD$17:$AE$26</definedName>
    <definedName name="電気錠制御器">INDIRECT(認証器自動判断シート!$S$19)</definedName>
    <definedName name="認証器">INDIRECT(認証器自動判断シート!$S$16)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3" l="1"/>
  <c r="O5" i="3" l="1"/>
  <c r="O11" i="3"/>
  <c r="O3" i="3"/>
  <c r="O13" i="3" l="1"/>
  <c r="O9" i="3" l="1"/>
  <c r="B18" i="3" l="1"/>
  <c r="S18" i="3" s="1"/>
  <c r="S16" i="3"/>
  <c r="B19" i="3" l="1"/>
  <c r="B22" i="3"/>
  <c r="G22" i="3" s="1"/>
  <c r="B21" i="3"/>
  <c r="G21" i="3" s="1"/>
  <c r="G20" i="3"/>
  <c r="G18" i="3"/>
  <c r="G17" i="3" l="1"/>
  <c r="O7" i="3" l="1"/>
  <c r="O17" i="3" l="1"/>
  <c r="O18" i="3"/>
  <c r="O24" i="3"/>
  <c r="O22" i="3"/>
  <c r="O23" i="3"/>
  <c r="O20" i="3"/>
  <c r="O19" i="3"/>
  <c r="O21" i="3"/>
  <c r="S21" i="3" l="1"/>
  <c r="S22" i="3" l="1"/>
  <c r="S20" i="3" l="1"/>
  <c r="H17" i="3" l="1"/>
  <c r="S19" i="3"/>
  <c r="G19" i="3" l="1"/>
  <c r="AO9" i="3"/>
</calcChain>
</file>

<file path=xl/sharedStrings.xml><?xml version="1.0" encoding="utf-8"?>
<sst xmlns="http://schemas.openxmlformats.org/spreadsheetml/2006/main" count="354" uniqueCount="72">
  <si>
    <t>顔</t>
    <rPh sb="0" eb="1">
      <t>カオ</t>
    </rPh>
    <phoneticPr fontId="1"/>
  </si>
  <si>
    <t>指紋</t>
    <rPh sb="0" eb="2">
      <t>シモン</t>
    </rPh>
    <phoneticPr fontId="1"/>
  </si>
  <si>
    <t>〇</t>
    <phoneticPr fontId="1"/>
  </si>
  <si>
    <t>アプリ認証</t>
    <rPh sb="3" eb="5">
      <t>ニンショウ</t>
    </rPh>
    <phoneticPr fontId="1"/>
  </si>
  <si>
    <t>カード</t>
    <phoneticPr fontId="1"/>
  </si>
  <si>
    <t>暗証番号</t>
    <rPh sb="0" eb="2">
      <t>アンショウ</t>
    </rPh>
    <rPh sb="2" eb="4">
      <t>バンゴウ</t>
    </rPh>
    <phoneticPr fontId="1"/>
  </si>
  <si>
    <t>①</t>
    <phoneticPr fontId="1"/>
  </si>
  <si>
    <t>②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</si>
  <si>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</si>
  <si>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</si>
  <si>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③</t>
    <phoneticPr fontId="1"/>
  </si>
  <si>
    <t>AC5000SF</t>
    <phoneticPr fontId="1"/>
  </si>
  <si>
    <t>UBio-X PRO</t>
    <phoneticPr fontId="1"/>
  </si>
  <si>
    <t>〇</t>
    <phoneticPr fontId="1"/>
  </si>
  <si>
    <t>〇</t>
    <phoneticPr fontId="1"/>
  </si>
  <si>
    <t>〇</t>
    <phoneticPr fontId="1"/>
  </si>
  <si>
    <t>該当無</t>
    <rPh sb="0" eb="2">
      <t>ガイトウ</t>
    </rPh>
    <rPh sb="2" eb="3">
      <t>ナ</t>
    </rPh>
    <phoneticPr fontId="1"/>
  </si>
  <si>
    <t>Smart Ashley+F</t>
    <phoneticPr fontId="1"/>
  </si>
  <si>
    <t>Smart Ashley,Smart Ashley+F</t>
    <phoneticPr fontId="1"/>
  </si>
  <si>
    <t>Smart Ashley,Smart Ashley+F,Smart Ashley+R</t>
    <phoneticPr fontId="1"/>
  </si>
  <si>
    <t>必要な認証手段全てに〇を記入、不要な認証手段は空白</t>
    <rPh sb="0" eb="2">
      <t>ヒツヨウ</t>
    </rPh>
    <rPh sb="3" eb="5">
      <t>ニンショウ</t>
    </rPh>
    <rPh sb="5" eb="7">
      <t>シュダン</t>
    </rPh>
    <rPh sb="7" eb="8">
      <t>スベ</t>
    </rPh>
    <rPh sb="12" eb="14">
      <t>キニュウ</t>
    </rPh>
    <rPh sb="15" eb="17">
      <t>フヨウ</t>
    </rPh>
    <rPh sb="18" eb="20">
      <t>ニンショウ</t>
    </rPh>
    <rPh sb="20" eb="22">
      <t>シュダン</t>
    </rPh>
    <rPh sb="23" eb="25">
      <t>クウハク</t>
    </rPh>
    <phoneticPr fontId="1"/>
  </si>
  <si>
    <t>④</t>
    <phoneticPr fontId="1"/>
  </si>
  <si>
    <t>屋外</t>
    <rPh sb="0" eb="2">
      <t>オクガイ</t>
    </rPh>
    <phoneticPr fontId="1"/>
  </si>
  <si>
    <t>屋内</t>
    <rPh sb="0" eb="2">
      <t>オクナイ</t>
    </rPh>
    <phoneticPr fontId="1"/>
  </si>
  <si>
    <t>一般錠</t>
    <rPh sb="0" eb="2">
      <t>イッパン</t>
    </rPh>
    <rPh sb="2" eb="3">
      <t>ジョウ</t>
    </rPh>
    <phoneticPr fontId="1"/>
  </si>
  <si>
    <t>電気錠</t>
    <rPh sb="0" eb="2">
      <t>デンキ</t>
    </rPh>
    <rPh sb="2" eb="3">
      <t>ジョウ</t>
    </rPh>
    <phoneticPr fontId="1"/>
  </si>
  <si>
    <t>自動扉</t>
    <rPh sb="0" eb="2">
      <t>ジドウ</t>
    </rPh>
    <rPh sb="2" eb="3">
      <t>トビラ</t>
    </rPh>
    <phoneticPr fontId="1"/>
  </si>
  <si>
    <t>⑤</t>
    <phoneticPr fontId="1"/>
  </si>
  <si>
    <t>オートロック化させたい扉はどれか？</t>
    <rPh sb="6" eb="7">
      <t>カ</t>
    </rPh>
    <rPh sb="11" eb="12">
      <t>トビラ</t>
    </rPh>
    <phoneticPr fontId="1"/>
  </si>
  <si>
    <t>認証器を設置する場所は？</t>
    <rPh sb="0" eb="2">
      <t>ニンショウ</t>
    </rPh>
    <rPh sb="2" eb="3">
      <t>キ</t>
    </rPh>
    <rPh sb="4" eb="6">
      <t>セッチ</t>
    </rPh>
    <rPh sb="8" eb="10">
      <t>バショ</t>
    </rPh>
    <phoneticPr fontId="1"/>
  </si>
  <si>
    <t>機械警備との連動は必要か？</t>
    <rPh sb="0" eb="2">
      <t>キカイ</t>
    </rPh>
    <rPh sb="2" eb="4">
      <t>ケイビ</t>
    </rPh>
    <rPh sb="6" eb="8">
      <t>レンドウ</t>
    </rPh>
    <rPh sb="9" eb="11">
      <t>ヒツヨウ</t>
    </rPh>
    <phoneticPr fontId="1"/>
  </si>
  <si>
    <t>⑥</t>
    <phoneticPr fontId="1"/>
  </si>
  <si>
    <t>AC2200SF</t>
    <phoneticPr fontId="1"/>
  </si>
  <si>
    <t>AC1100SF</t>
    <phoneticPr fontId="1"/>
  </si>
  <si>
    <t>Smart Ashley</t>
    <phoneticPr fontId="1"/>
  </si>
  <si>
    <t>Smart Ashley+F</t>
    <phoneticPr fontId="1"/>
  </si>
  <si>
    <t>必須機器</t>
    <rPh sb="0" eb="2">
      <t>ヒッス</t>
    </rPh>
    <rPh sb="2" eb="4">
      <t>キキ</t>
    </rPh>
    <phoneticPr fontId="1"/>
  </si>
  <si>
    <t>Smart Ashley+R（YDR-10B、YNC-10、CE-1NYセット）</t>
    <phoneticPr fontId="1"/>
  </si>
  <si>
    <t>備考</t>
    <rPh sb="0" eb="2">
      <t>ビコウ</t>
    </rPh>
    <phoneticPr fontId="1"/>
  </si>
  <si>
    <t>屋外用BOX（直射日光の当たる箇所は使用不可）</t>
    <rPh sb="0" eb="3">
      <t>オクガイヨウ</t>
    </rPh>
    <rPh sb="7" eb="9">
      <t>チョクシャ</t>
    </rPh>
    <rPh sb="9" eb="11">
      <t>ニッコウ</t>
    </rPh>
    <rPh sb="12" eb="13">
      <t>ア</t>
    </rPh>
    <rPh sb="15" eb="17">
      <t>カショ</t>
    </rPh>
    <rPh sb="18" eb="20">
      <t>シヨウ</t>
    </rPh>
    <rPh sb="20" eb="22">
      <t>フカ</t>
    </rPh>
    <phoneticPr fontId="1"/>
  </si>
  <si>
    <t>メタルケース</t>
    <phoneticPr fontId="1"/>
  </si>
  <si>
    <t>屋外用BOX</t>
    <rPh sb="0" eb="3">
      <t>オクガイヨウ</t>
    </rPh>
    <phoneticPr fontId="1"/>
  </si>
  <si>
    <t>OPEN</t>
    <phoneticPr fontId="1"/>
  </si>
  <si>
    <t>　</t>
    <phoneticPr fontId="1"/>
  </si>
  <si>
    <t>定価</t>
    <rPh sb="0" eb="2">
      <t>テイカ</t>
    </rPh>
    <phoneticPr fontId="1"/>
  </si>
  <si>
    <t>認証器</t>
    <rPh sb="0" eb="2">
      <t>ニンショウ</t>
    </rPh>
    <rPh sb="2" eb="3">
      <t>キ</t>
    </rPh>
    <phoneticPr fontId="1"/>
  </si>
  <si>
    <t>専用BOX</t>
    <rPh sb="0" eb="2">
      <t>センヨウ</t>
    </rPh>
    <phoneticPr fontId="1"/>
  </si>
  <si>
    <t>電気錠制御器</t>
    <rPh sb="0" eb="2">
      <t>デンキ</t>
    </rPh>
    <rPh sb="2" eb="3">
      <t>ジョウ</t>
    </rPh>
    <rPh sb="3" eb="5">
      <t>セイギョ</t>
    </rPh>
    <rPh sb="5" eb="6">
      <t>キ</t>
    </rPh>
    <phoneticPr fontId="1"/>
  </si>
  <si>
    <t>　</t>
    <phoneticPr fontId="1"/>
  </si>
  <si>
    <t>管理用ソフト</t>
    <rPh sb="0" eb="2">
      <t>カンリ</t>
    </rPh>
    <rPh sb="2" eb="3">
      <t>ヨウ</t>
    </rPh>
    <phoneticPr fontId="1"/>
  </si>
  <si>
    <t>勤怠管理機器</t>
    <rPh sb="0" eb="2">
      <t>キンタイ</t>
    </rPh>
    <rPh sb="2" eb="4">
      <t>カンリ</t>
    </rPh>
    <rPh sb="4" eb="6">
      <t>キキ</t>
    </rPh>
    <phoneticPr fontId="1"/>
  </si>
  <si>
    <t>機械警備連動機器</t>
    <phoneticPr fontId="1"/>
  </si>
  <si>
    <t>部分にリスト内から情報を選択してください。</t>
    <rPh sb="0" eb="2">
      <t>ブブン</t>
    </rPh>
    <rPh sb="6" eb="7">
      <t>ナイ</t>
    </rPh>
    <rPh sb="9" eb="11">
      <t>ジョウホウ</t>
    </rPh>
    <rPh sb="12" eb="14">
      <t>センタク</t>
    </rPh>
    <phoneticPr fontId="1"/>
  </si>
  <si>
    <t>質問内容を満たす認証器</t>
    <rPh sb="0" eb="2">
      <t>シツモン</t>
    </rPh>
    <rPh sb="2" eb="4">
      <t>ナイヨウ</t>
    </rPh>
    <rPh sb="5" eb="6">
      <t>ミ</t>
    </rPh>
    <phoneticPr fontId="1"/>
  </si>
  <si>
    <t>UBio-X PRO</t>
    <phoneticPr fontId="1"/>
  </si>
  <si>
    <t>〇</t>
    <phoneticPr fontId="1"/>
  </si>
  <si>
    <t>管理用ソフトは必要か？（一般錠は連動不可）</t>
    <rPh sb="0" eb="3">
      <t>カンリヨウ</t>
    </rPh>
    <rPh sb="7" eb="9">
      <t>ヒツヨウ</t>
    </rPh>
    <rPh sb="12" eb="14">
      <t>イッパン</t>
    </rPh>
    <rPh sb="14" eb="15">
      <t>ジョウ</t>
    </rPh>
    <rPh sb="16" eb="18">
      <t>レンドウ</t>
    </rPh>
    <rPh sb="18" eb="20">
      <t>フカ</t>
    </rPh>
    <phoneticPr fontId="1"/>
  </si>
  <si>
    <t>勤怠管理システムが必要か？（管理用ソフト必須。一般錠は連動不可）</t>
    <rPh sb="0" eb="2">
      <t>キンタイ</t>
    </rPh>
    <rPh sb="2" eb="4">
      <t>カンリ</t>
    </rPh>
    <rPh sb="9" eb="11">
      <t>ヒツヨウ</t>
    </rPh>
    <rPh sb="14" eb="17">
      <t>カンリヨウ</t>
    </rPh>
    <rPh sb="20" eb="22">
      <t>ヒッス</t>
    </rPh>
    <rPh sb="23" eb="25">
      <t>イッパン</t>
    </rPh>
    <rPh sb="25" eb="26">
      <t>ジョウ</t>
    </rPh>
    <rPh sb="27" eb="29">
      <t>レンドウ</t>
    </rPh>
    <rPh sb="29" eb="31">
      <t>フカ</t>
    </rPh>
    <phoneticPr fontId="1"/>
  </si>
  <si>
    <t>虹彩</t>
    <rPh sb="0" eb="2">
      <t>コウサイ</t>
    </rPh>
    <phoneticPr fontId="1"/>
  </si>
  <si>
    <t>虹彩</t>
    <rPh sb="0" eb="2">
      <t>コウサイ</t>
    </rPh>
    <phoneticPr fontId="1"/>
  </si>
  <si>
    <t>〇</t>
    <phoneticPr fontId="1"/>
  </si>
  <si>
    <t>UBio-X Iris,UBio-X PRO,AC5000SF,Smart Ashley+F</t>
    <phoneticPr fontId="1"/>
  </si>
  <si>
    <t>UBio-X Iris,UBio-X PRO,AC5000SF,AC2200SF,Smart Ashley+F</t>
    <phoneticPr fontId="1"/>
  </si>
  <si>
    <t>UBio-X Iris,UBio-X PRO,AC5000SF,AC1100SF,Smart Ashley,Smart Ashley+F</t>
    <phoneticPr fontId="1"/>
  </si>
  <si>
    <t>UBio-X Iris,UBio-X PRO,AC5000SF,AC2200SF,AC1100SF,Smart Ashley,Smart Ashley+F,Smart Ashley+R</t>
    <phoneticPr fontId="1"/>
  </si>
  <si>
    <t>該当無</t>
  </si>
  <si>
    <t>UBio-X Iris</t>
    <phoneticPr fontId="1"/>
  </si>
  <si>
    <t>UBio-X Iris</t>
    <phoneticPr fontId="1"/>
  </si>
  <si>
    <t>OPEN</t>
    <phoneticPr fontId="1"/>
  </si>
  <si>
    <t>OPEN</t>
    <phoneticPr fontId="1"/>
  </si>
  <si>
    <t>屋外用BOX（直射日光の当たる箇所は使用不可）　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</si>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</sst>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7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0" fillId="0" borderId="17" xfId="0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0" fontId="0" fillId="0" borderId="1" xfId="0" applyBorder="1" applyProtection="1">
      <alignment vertical="center"/>
    </xf>
    <xf numFmtId="0" fontId="0" fillId="0" borderId="0" xfId="0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1" xfId="0" applyBorder="1" applyAlignment="1" applyProtection="1">
      <alignment vertical="center" shrinkToFit="1"/>
    </xf>
    <xf numFmtId="0" fontId="0" fillId="3" borderId="0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6" xfId="0" applyBorder="1" applyProtection="1">
      <alignment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3" xfId="0" applyBorder="1" applyProtection="1">
      <alignment vertical="center"/>
    </xf>
    <xf numFmtId="177" fontId="0" fillId="0" borderId="0" xfId="0" applyNumberFormat="1" applyProtection="1">
      <alignment vertical="center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0" fontId="0" fillId="0" borderId="6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</cellXfs>
  <cellStyles count="1">
    <cellStyle name="標準" xfId="0" builtinId="0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F7D80"/>
      <color rgb="FFDB2D56"/>
      <color rgb="FFCCFFFF"/>
      <color rgb="FF99FFCC"/>
      <color rgb="FF660066"/>
      <color rgb="FFCCFF33"/>
      <color rgb="FF99FF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microsoft.com/office/2007/relationships/hdphoto" Target="../media/hdphoto1.wdp"/><Relationship Id="rId25" Type="http://schemas.openxmlformats.org/officeDocument/2006/relationships/image" Target="../media/image24.jpe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24" Type="http://schemas.openxmlformats.org/officeDocument/2006/relationships/image" Target="../media/image23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2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76196</xdr:colOff>
      <xdr:row>26</xdr:row>
      <xdr:rowOff>142873</xdr:rowOff>
    </xdr:from>
    <xdr:to>
      <xdr:col>18</xdr:col>
      <xdr:colOff>1287896</xdr:colOff>
      <xdr:row>35</xdr:row>
      <xdr:rowOff>87748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17668871" y="8058148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57146</xdr:colOff>
      <xdr:row>26</xdr:row>
      <xdr:rowOff>142873</xdr:rowOff>
    </xdr:from>
    <xdr:to>
      <xdr:col>20</xdr:col>
      <xdr:colOff>1268846</xdr:colOff>
      <xdr:row>35</xdr:row>
      <xdr:rowOff>87748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19859621" y="8058148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504825</xdr:colOff>
      <xdr:row>27</xdr:row>
      <xdr:rowOff>32066</xdr:rowOff>
    </xdr:from>
    <xdr:to>
      <xdr:col>20</xdr:col>
      <xdr:colOff>819150</xdr:colOff>
      <xdr:row>34</xdr:row>
      <xdr:rowOff>110706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7300" y="8185466"/>
          <a:ext cx="1190625" cy="174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</xdr:col>
          <xdr:colOff>876300</xdr:colOff>
          <xdr:row>36</xdr:row>
          <xdr:rowOff>19050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xmlns="" id="{00000000-0008-0000-01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認証器" spid="_x0000_s259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8181975"/>
              <a:ext cx="2209800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21</xdr:col>
      <xdr:colOff>57150</xdr:colOff>
      <xdr:row>26</xdr:row>
      <xdr:rowOff>142873</xdr:rowOff>
    </xdr:from>
    <xdr:to>
      <xdr:col>22</xdr:col>
      <xdr:colOff>1257299</xdr:colOff>
      <xdr:row>35</xdr:row>
      <xdr:rowOff>87748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22069425" y="8058148"/>
          <a:ext cx="2076449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847725</xdr:colOff>
      <xdr:row>27</xdr:row>
      <xdr:rowOff>116390</xdr:rowOff>
    </xdr:from>
    <xdr:to>
      <xdr:col>22</xdr:col>
      <xdr:colOff>514350</xdr:colOff>
      <xdr:row>34</xdr:row>
      <xdr:rowOff>184228</xdr:rowOff>
    </xdr:to>
    <xdr:pic>
      <xdr:nvPicPr>
        <xdr:cNvPr id="15" name="Picture 33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0" y="8269790"/>
          <a:ext cx="542925" cy="173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57150</xdr:colOff>
      <xdr:row>26</xdr:row>
      <xdr:rowOff>152398</xdr:rowOff>
    </xdr:from>
    <xdr:to>
      <xdr:col>24</xdr:col>
      <xdr:colOff>1257299</xdr:colOff>
      <xdr:row>35</xdr:row>
      <xdr:rowOff>97273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24279225" y="8067673"/>
          <a:ext cx="2076449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657225</xdr:colOff>
      <xdr:row>27</xdr:row>
      <xdr:rowOff>161925</xdr:rowOff>
    </xdr:from>
    <xdr:to>
      <xdr:col>24</xdr:col>
      <xdr:colOff>610270</xdr:colOff>
      <xdr:row>34</xdr:row>
      <xdr:rowOff>57150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879300" y="8315325"/>
          <a:ext cx="829345" cy="1562100"/>
        </a:xfrm>
        <a:prstGeom prst="rect">
          <a:avLst/>
        </a:prstGeom>
      </xdr:spPr>
    </xdr:pic>
    <xdr:clientData/>
  </xdr:twoCellAnchor>
  <xdr:twoCellAnchor>
    <xdr:from>
      <xdr:col>25</xdr:col>
      <xdr:colOff>57150</xdr:colOff>
      <xdr:row>26</xdr:row>
      <xdr:rowOff>161923</xdr:rowOff>
    </xdr:from>
    <xdr:to>
      <xdr:col>26</xdr:col>
      <xdr:colOff>1257299</xdr:colOff>
      <xdr:row>35</xdr:row>
      <xdr:rowOff>106798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26489025" y="8077198"/>
          <a:ext cx="2076449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390525</xdr:colOff>
      <xdr:row>31</xdr:row>
      <xdr:rowOff>19050</xdr:rowOff>
    </xdr:from>
    <xdr:to>
      <xdr:col>26</xdr:col>
      <xdr:colOff>910906</xdr:colOff>
      <xdr:row>33</xdr:row>
      <xdr:rowOff>82800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98700" y="9124950"/>
          <a:ext cx="520381" cy="540000"/>
        </a:xfrm>
        <a:prstGeom prst="rect">
          <a:avLst/>
        </a:prstGeom>
      </xdr:spPr>
    </xdr:pic>
    <xdr:clientData/>
  </xdr:twoCellAnchor>
  <xdr:twoCellAnchor>
    <xdr:from>
      <xdr:col>25</xdr:col>
      <xdr:colOff>295274</xdr:colOff>
      <xdr:row>28</xdr:row>
      <xdr:rowOff>9524</xdr:rowOff>
    </xdr:from>
    <xdr:to>
      <xdr:col>26</xdr:col>
      <xdr:colOff>114299</xdr:colOff>
      <xdr:row>33</xdr:row>
      <xdr:rowOff>149210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727149" y="8401049"/>
          <a:ext cx="695325" cy="1330311"/>
        </a:xfrm>
        <a:prstGeom prst="rect">
          <a:avLst/>
        </a:prstGeom>
      </xdr:spPr>
    </xdr:pic>
    <xdr:clientData/>
  </xdr:twoCellAnchor>
  <xdr:twoCellAnchor>
    <xdr:from>
      <xdr:col>26</xdr:col>
      <xdr:colOff>361951</xdr:colOff>
      <xdr:row>27</xdr:row>
      <xdr:rowOff>219075</xdr:rowOff>
    </xdr:from>
    <xdr:to>
      <xdr:col>26</xdr:col>
      <xdr:colOff>892798</xdr:colOff>
      <xdr:row>30</xdr:row>
      <xdr:rowOff>44700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670126" y="8372475"/>
          <a:ext cx="530847" cy="540000"/>
        </a:xfrm>
        <a:prstGeom prst="rect">
          <a:avLst/>
        </a:prstGeom>
      </xdr:spPr>
    </xdr:pic>
    <xdr:clientData/>
  </xdr:twoCellAnchor>
  <xdr:twoCellAnchor>
    <xdr:from>
      <xdr:col>25</xdr:col>
      <xdr:colOff>390525</xdr:colOff>
      <xdr:row>33</xdr:row>
      <xdr:rowOff>149203</xdr:rowOff>
    </xdr:from>
    <xdr:to>
      <xdr:col>26</xdr:col>
      <xdr:colOff>109260</xdr:colOff>
      <xdr:row>34</xdr:row>
      <xdr:rowOff>153580</xdr:rowOff>
    </xdr:to>
    <xdr:sp macro="" textlink="">
      <xdr:nvSpPr>
        <xdr:cNvPr id="26" name="テキスト ボックス 1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26822400" y="9731353"/>
          <a:ext cx="595035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700" b="0"/>
            <a:t>リーダ部</a:t>
          </a:r>
        </a:p>
      </xdr:txBody>
    </xdr:sp>
    <xdr:clientData/>
  </xdr:twoCellAnchor>
  <xdr:twoCellAnchor>
    <xdr:from>
      <xdr:col>26</xdr:col>
      <xdr:colOff>221140</xdr:colOff>
      <xdr:row>30</xdr:row>
      <xdr:rowOff>15852</xdr:rowOff>
    </xdr:from>
    <xdr:to>
      <xdr:col>26</xdr:col>
      <xdr:colOff>1123951</xdr:colOff>
      <xdr:row>31</xdr:row>
      <xdr:rowOff>20229</xdr:rowOff>
    </xdr:to>
    <xdr:sp macro="" textlink="">
      <xdr:nvSpPr>
        <xdr:cNvPr id="27" name="テキスト ボックス 12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27529315" y="8883627"/>
          <a:ext cx="902811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700" b="0"/>
            <a:t>コントローラ</a:t>
          </a:r>
          <a:r>
            <a:rPr kumimoji="1" lang="ja-JP" altLang="en-US" sz="700" b="0"/>
            <a:t>部</a:t>
          </a:r>
        </a:p>
      </xdr:txBody>
    </xdr:sp>
    <xdr:clientData/>
  </xdr:twoCellAnchor>
  <xdr:twoCellAnchor>
    <xdr:from>
      <xdr:col>26</xdr:col>
      <xdr:colOff>414152</xdr:colOff>
      <xdr:row>33</xdr:row>
      <xdr:rowOff>76200</xdr:rowOff>
    </xdr:from>
    <xdr:to>
      <xdr:col>26</xdr:col>
      <xdr:colOff>993157</xdr:colOff>
      <xdr:row>34</xdr:row>
      <xdr:rowOff>80577</xdr:rowOff>
    </xdr:to>
    <xdr:sp macro="" textlink="">
      <xdr:nvSpPr>
        <xdr:cNvPr id="28" name="テキスト ボックス 13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27722327" y="9658350"/>
          <a:ext cx="579005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sz="700" b="0">
              <a:latin typeface="+mn-ea"/>
              <a:ea typeface="+mn-ea"/>
            </a:rPr>
            <a:t>CE-1NY</a:t>
          </a:r>
          <a:endParaRPr kumimoji="1" lang="ja-JP" altLang="en-US" sz="700" b="0">
            <a:latin typeface="+mn-ea"/>
            <a:ea typeface="+mn-ea"/>
          </a:endParaRPr>
        </a:p>
      </xdr:txBody>
    </xdr:sp>
    <xdr:clientData/>
  </xdr:twoCellAnchor>
  <xdr:twoCellAnchor>
    <xdr:from>
      <xdr:col>27</xdr:col>
      <xdr:colOff>47625</xdr:colOff>
      <xdr:row>26</xdr:row>
      <xdr:rowOff>161923</xdr:rowOff>
    </xdr:from>
    <xdr:to>
      <xdr:col>28</xdr:col>
      <xdr:colOff>1247774</xdr:colOff>
      <xdr:row>35</xdr:row>
      <xdr:rowOff>106798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/>
      </xdr:nvSpPr>
      <xdr:spPr>
        <a:xfrm>
          <a:off x="28689300" y="8077198"/>
          <a:ext cx="2076449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314326</xdr:colOff>
      <xdr:row>27</xdr:row>
      <xdr:rowOff>76201</xdr:rowOff>
    </xdr:from>
    <xdr:to>
      <xdr:col>28</xdr:col>
      <xdr:colOff>11858</xdr:colOff>
      <xdr:row>33</xdr:row>
      <xdr:rowOff>232783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956001" y="8229601"/>
          <a:ext cx="573832" cy="1585332"/>
        </a:xfrm>
        <a:prstGeom prst="rect">
          <a:avLst/>
        </a:prstGeom>
      </xdr:spPr>
    </xdr:pic>
    <xdr:clientData/>
  </xdr:twoCellAnchor>
  <xdr:twoCellAnchor>
    <xdr:from>
      <xdr:col>28</xdr:col>
      <xdr:colOff>352425</xdr:colOff>
      <xdr:row>28</xdr:row>
      <xdr:rowOff>76200</xdr:rowOff>
    </xdr:from>
    <xdr:to>
      <xdr:col>28</xdr:col>
      <xdr:colOff>962999</xdr:colOff>
      <xdr:row>33</xdr:row>
      <xdr:rowOff>123825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870400" y="8467725"/>
          <a:ext cx="610574" cy="1238250"/>
        </a:xfrm>
        <a:prstGeom prst="rect">
          <a:avLst/>
        </a:prstGeom>
      </xdr:spPr>
    </xdr:pic>
    <xdr:clientData/>
  </xdr:twoCellAnchor>
  <xdr:twoCellAnchor>
    <xdr:from>
      <xdr:col>27</xdr:col>
      <xdr:colOff>285749</xdr:colOff>
      <xdr:row>34</xdr:row>
      <xdr:rowOff>0</xdr:rowOff>
    </xdr:from>
    <xdr:to>
      <xdr:col>28</xdr:col>
      <xdr:colOff>209668</xdr:colOff>
      <xdr:row>35</xdr:row>
      <xdr:rowOff>4377</xdr:rowOff>
    </xdr:to>
    <xdr:sp macro="" textlink="">
      <xdr:nvSpPr>
        <xdr:cNvPr id="32" name="テキスト ボックス 14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28927424" y="9820275"/>
          <a:ext cx="800219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700" b="0"/>
            <a:t>アウトボディ</a:t>
          </a:r>
          <a:endParaRPr kumimoji="1" lang="ja-JP" altLang="en-US" sz="700" b="0"/>
        </a:p>
      </xdr:txBody>
    </xdr:sp>
    <xdr:clientData/>
  </xdr:twoCellAnchor>
  <xdr:twoCellAnchor>
    <xdr:from>
      <xdr:col>28</xdr:col>
      <xdr:colOff>346993</xdr:colOff>
      <xdr:row>33</xdr:row>
      <xdr:rowOff>231547</xdr:rowOff>
    </xdr:from>
    <xdr:to>
      <xdr:col>28</xdr:col>
      <xdr:colOff>1044620</xdr:colOff>
      <xdr:row>34</xdr:row>
      <xdr:rowOff>235924</xdr:rowOff>
    </xdr:to>
    <xdr:sp macro="" textlink="">
      <xdr:nvSpPr>
        <xdr:cNvPr id="33" name="テキスト ボックス 15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29864968" y="9813697"/>
          <a:ext cx="697627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700" b="0"/>
            <a:t>インボディ</a:t>
          </a:r>
        </a:p>
      </xdr:txBody>
    </xdr:sp>
    <xdr:clientData/>
  </xdr:twoCellAnchor>
  <xdr:twoCellAnchor>
    <xdr:from>
      <xdr:col>29</xdr:col>
      <xdr:colOff>47625</xdr:colOff>
      <xdr:row>26</xdr:row>
      <xdr:rowOff>161923</xdr:rowOff>
    </xdr:from>
    <xdr:to>
      <xdr:col>30</xdr:col>
      <xdr:colOff>1247774</xdr:colOff>
      <xdr:row>35</xdr:row>
      <xdr:rowOff>106798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/>
      </xdr:nvSpPr>
      <xdr:spPr>
        <a:xfrm>
          <a:off x="28689300" y="8077198"/>
          <a:ext cx="2076449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381000</xdr:colOff>
      <xdr:row>27</xdr:row>
      <xdr:rowOff>133350</xdr:rowOff>
    </xdr:from>
    <xdr:to>
      <xdr:col>30</xdr:col>
      <xdr:colOff>53424</xdr:colOff>
      <xdr:row>33</xdr:row>
      <xdr:rowOff>198525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232475" y="8286750"/>
          <a:ext cx="548724" cy="1493925"/>
        </a:xfrm>
        <a:prstGeom prst="rect">
          <a:avLst/>
        </a:prstGeom>
      </xdr:spPr>
    </xdr:pic>
    <xdr:clientData/>
  </xdr:twoCellAnchor>
  <xdr:twoCellAnchor>
    <xdr:from>
      <xdr:col>30</xdr:col>
      <xdr:colOff>381000</xdr:colOff>
      <xdr:row>28</xdr:row>
      <xdr:rowOff>142874</xdr:rowOff>
    </xdr:from>
    <xdr:to>
      <xdr:col>30</xdr:col>
      <xdr:colOff>969989</xdr:colOff>
      <xdr:row>33</xdr:row>
      <xdr:rowOff>123824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108775" y="8534399"/>
          <a:ext cx="588989" cy="1171575"/>
        </a:xfrm>
        <a:prstGeom prst="rect">
          <a:avLst/>
        </a:prstGeom>
      </xdr:spPr>
    </xdr:pic>
    <xdr:clientData/>
  </xdr:twoCellAnchor>
  <xdr:twoCellAnchor>
    <xdr:from>
      <xdr:col>29</xdr:col>
      <xdr:colOff>314325</xdr:colOff>
      <xdr:row>33</xdr:row>
      <xdr:rowOff>219075</xdr:rowOff>
    </xdr:from>
    <xdr:to>
      <xdr:col>30</xdr:col>
      <xdr:colOff>238244</xdr:colOff>
      <xdr:row>34</xdr:row>
      <xdr:rowOff>223452</xdr:rowOff>
    </xdr:to>
    <xdr:sp macro="" textlink="">
      <xdr:nvSpPr>
        <xdr:cNvPr id="41" name="テキスト ボックス 14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31165800" y="9801225"/>
          <a:ext cx="800219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700" b="0"/>
            <a:t>アウトボディ</a:t>
          </a:r>
          <a:endParaRPr kumimoji="1" lang="ja-JP" altLang="en-US" sz="700" b="0"/>
        </a:p>
      </xdr:txBody>
    </xdr:sp>
    <xdr:clientData/>
  </xdr:twoCellAnchor>
  <xdr:twoCellAnchor>
    <xdr:from>
      <xdr:col>30</xdr:col>
      <xdr:colOff>356519</xdr:colOff>
      <xdr:row>33</xdr:row>
      <xdr:rowOff>212497</xdr:rowOff>
    </xdr:from>
    <xdr:to>
      <xdr:col>30</xdr:col>
      <xdr:colOff>1054146</xdr:colOff>
      <xdr:row>34</xdr:row>
      <xdr:rowOff>216874</xdr:rowOff>
    </xdr:to>
    <xdr:sp macro="" textlink="">
      <xdr:nvSpPr>
        <xdr:cNvPr id="42" name="テキスト ボックス 15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/>
      </xdr:nvSpPr>
      <xdr:spPr>
        <a:xfrm>
          <a:off x="32084294" y="9794647"/>
          <a:ext cx="697627" cy="2425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700" b="0"/>
            <a:t>インボディ</a:t>
          </a:r>
        </a:p>
      </xdr:txBody>
    </xdr:sp>
    <xdr:clientData/>
  </xdr:twoCellAnchor>
  <xdr:twoCellAnchor>
    <xdr:from>
      <xdr:col>17</xdr:col>
      <xdr:colOff>76196</xdr:colOff>
      <xdr:row>36</xdr:row>
      <xdr:rowOff>152398</xdr:rowOff>
    </xdr:from>
    <xdr:to>
      <xdr:col>18</xdr:col>
      <xdr:colOff>1287896</xdr:colOff>
      <xdr:row>45</xdr:row>
      <xdr:rowOff>97273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/>
      </xdr:nvSpPr>
      <xdr:spPr>
        <a:xfrm>
          <a:off x="17668871" y="10448923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438292</xdr:colOff>
      <xdr:row>37</xdr:row>
      <xdr:rowOff>19049</xdr:rowOff>
    </xdr:from>
    <xdr:to>
      <xdr:col>18</xdr:col>
      <xdr:colOff>990600</xdr:colOff>
      <xdr:row>45</xdr:row>
      <xdr:rowOff>33290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88" t="15009" r="29729" b="16157"/>
        <a:stretch/>
      </xdr:blipFill>
      <xdr:spPr>
        <a:xfrm>
          <a:off x="18030967" y="10553699"/>
          <a:ext cx="1428608" cy="19192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26</xdr:row>
          <xdr:rowOff>0</xdr:rowOff>
        </xdr:from>
        <xdr:to>
          <xdr:col>4</xdr:col>
          <xdr:colOff>142875</xdr:colOff>
          <xdr:row>36</xdr:row>
          <xdr:rowOff>19050</xdr:rowOff>
        </xdr:to>
        <xdr:pic>
          <xdr:nvPicPr>
            <xdr:cNvPr id="37" name="図 36">
              <a:extLst>
                <a:ext uri="{FF2B5EF4-FFF2-40B4-BE49-F238E27FC236}">
                  <a16:creationId xmlns:a16="http://schemas.microsoft.com/office/drawing/2014/main" xmlns="" id="{00000000-0008-0000-01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屋外" spid="_x0000_s2592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2743200" y="8181975"/>
              <a:ext cx="2209800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76196</xdr:colOff>
      <xdr:row>36</xdr:row>
      <xdr:rowOff>157161</xdr:rowOff>
    </xdr:from>
    <xdr:to>
      <xdr:col>20</xdr:col>
      <xdr:colOff>1287896</xdr:colOff>
      <xdr:row>45</xdr:row>
      <xdr:rowOff>102036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/>
      </xdr:nvSpPr>
      <xdr:spPr>
        <a:xfrm>
          <a:off x="19878671" y="10453686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61909</xdr:colOff>
      <xdr:row>36</xdr:row>
      <xdr:rowOff>166686</xdr:rowOff>
    </xdr:from>
    <xdr:to>
      <xdr:col>22</xdr:col>
      <xdr:colOff>1273609</xdr:colOff>
      <xdr:row>45</xdr:row>
      <xdr:rowOff>111561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/>
      </xdr:nvSpPr>
      <xdr:spPr>
        <a:xfrm>
          <a:off x="22074184" y="10463211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61909</xdr:colOff>
      <xdr:row>36</xdr:row>
      <xdr:rowOff>171448</xdr:rowOff>
    </xdr:from>
    <xdr:to>
      <xdr:col>24</xdr:col>
      <xdr:colOff>1273609</xdr:colOff>
      <xdr:row>45</xdr:row>
      <xdr:rowOff>116323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/>
      </xdr:nvSpPr>
      <xdr:spPr>
        <a:xfrm>
          <a:off x="24283984" y="10467973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66671</xdr:colOff>
      <xdr:row>36</xdr:row>
      <xdr:rowOff>171448</xdr:rowOff>
    </xdr:from>
    <xdr:to>
      <xdr:col>26</xdr:col>
      <xdr:colOff>1278371</xdr:colOff>
      <xdr:row>45</xdr:row>
      <xdr:rowOff>116323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/>
      </xdr:nvSpPr>
      <xdr:spPr>
        <a:xfrm>
          <a:off x="26498546" y="10467973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61908</xdr:colOff>
      <xdr:row>36</xdr:row>
      <xdr:rowOff>176211</xdr:rowOff>
    </xdr:from>
    <xdr:to>
      <xdr:col>28</xdr:col>
      <xdr:colOff>1273608</xdr:colOff>
      <xdr:row>45</xdr:row>
      <xdr:rowOff>121086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/>
      </xdr:nvSpPr>
      <xdr:spPr>
        <a:xfrm>
          <a:off x="28703583" y="10472736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57145</xdr:colOff>
      <xdr:row>36</xdr:row>
      <xdr:rowOff>176211</xdr:rowOff>
    </xdr:from>
    <xdr:to>
      <xdr:col>30</xdr:col>
      <xdr:colOff>1268845</xdr:colOff>
      <xdr:row>45</xdr:row>
      <xdr:rowOff>121086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/>
      </xdr:nvSpPr>
      <xdr:spPr>
        <a:xfrm>
          <a:off x="30908620" y="10472736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247650</xdr:colOff>
      <xdr:row>37</xdr:row>
      <xdr:rowOff>47625</xdr:rowOff>
    </xdr:from>
    <xdr:to>
      <xdr:col>24</xdr:col>
      <xdr:colOff>1156826</xdr:colOff>
      <xdr:row>44</xdr:row>
      <xdr:rowOff>228601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6" t="8519" r="23951" b="3703"/>
        <a:stretch/>
      </xdr:blipFill>
      <xdr:spPr>
        <a:xfrm>
          <a:off x="25155525" y="10848975"/>
          <a:ext cx="1785476" cy="1847851"/>
        </a:xfrm>
        <a:prstGeom prst="rect">
          <a:avLst/>
        </a:prstGeom>
      </xdr:spPr>
    </xdr:pic>
    <xdr:clientData/>
  </xdr:twoCellAnchor>
  <xdr:twoCellAnchor>
    <xdr:from>
      <xdr:col>25</xdr:col>
      <xdr:colOff>206926</xdr:colOff>
      <xdr:row>37</xdr:row>
      <xdr:rowOff>38100</xdr:rowOff>
    </xdr:from>
    <xdr:to>
      <xdr:col>26</xdr:col>
      <xdr:colOff>1138430</xdr:colOff>
      <xdr:row>44</xdr:row>
      <xdr:rowOff>219075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53" t="9511" r="22101" b="2717"/>
        <a:stretch/>
      </xdr:blipFill>
      <xdr:spPr>
        <a:xfrm>
          <a:off x="27324601" y="10839450"/>
          <a:ext cx="1807804" cy="18478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1066800</xdr:colOff>
          <xdr:row>25</xdr:row>
          <xdr:rowOff>219075</xdr:rowOff>
        </xdr:from>
        <xdr:to>
          <xdr:col>8</xdr:col>
          <xdr:colOff>57150</xdr:colOff>
          <xdr:row>36</xdr:row>
          <xdr:rowOff>0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xmlns="" id="{00000000-0008-0000-01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電気錠制御器" spid="_x0000_s2593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876925" y="8162925"/>
              <a:ext cx="2209800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29</xdr:col>
      <xdr:colOff>47625</xdr:colOff>
      <xdr:row>16</xdr:row>
      <xdr:rowOff>133350</xdr:rowOff>
    </xdr:from>
    <xdr:to>
      <xdr:col>30</xdr:col>
      <xdr:colOff>1259325</xdr:colOff>
      <xdr:row>25</xdr:row>
      <xdr:rowOff>59175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>
          <a:off x="30899100" y="5648325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26</xdr:row>
          <xdr:rowOff>0</xdr:rowOff>
        </xdr:from>
        <xdr:to>
          <xdr:col>12</xdr:col>
          <xdr:colOff>323850</xdr:colOff>
          <xdr:row>36</xdr:row>
          <xdr:rowOff>19050</xdr:rowOff>
        </xdr:to>
        <xdr:pic>
          <xdr:nvPicPr>
            <xdr:cNvPr id="54" name="図 53">
              <a:extLst>
                <a:ext uri="{FF2B5EF4-FFF2-40B4-BE49-F238E27FC236}">
                  <a16:creationId xmlns:a16="http://schemas.microsoft.com/office/drawing/2014/main" xmlns="" id="{00000000-0008-0000-01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機械警備連動機器" spid="_x0000_s259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9039225" y="8181975"/>
              <a:ext cx="2209800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576259</xdr:colOff>
      <xdr:row>35</xdr:row>
      <xdr:rowOff>114301</xdr:rowOff>
    </xdr:from>
    <xdr:to>
      <xdr:col>1</xdr:col>
      <xdr:colOff>352425</xdr:colOff>
      <xdr:row>36</xdr:row>
      <xdr:rowOff>104776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/>
      </xdr:nvSpPr>
      <xdr:spPr>
        <a:xfrm>
          <a:off x="576259" y="10172701"/>
          <a:ext cx="1109666" cy="228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認証器</a:t>
          </a:r>
        </a:p>
      </xdr:txBody>
    </xdr:sp>
    <xdr:clientData/>
  </xdr:twoCellAnchor>
  <xdr:twoCellAnchor>
    <xdr:from>
      <xdr:col>2</xdr:col>
      <xdr:colOff>823909</xdr:colOff>
      <xdr:row>35</xdr:row>
      <xdr:rowOff>142876</xdr:rowOff>
    </xdr:from>
    <xdr:to>
      <xdr:col>3</xdr:col>
      <xdr:colOff>771525</xdr:colOff>
      <xdr:row>36</xdr:row>
      <xdr:rowOff>133351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/>
      </xdr:nvSpPr>
      <xdr:spPr>
        <a:xfrm>
          <a:off x="3309934" y="10201276"/>
          <a:ext cx="1109666" cy="228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専用</a:t>
          </a:r>
          <a:r>
            <a:rPr kumimoji="1" lang="en-US" altLang="ja-JP" sz="1100">
              <a:solidFill>
                <a:schemeClr val="tx1"/>
              </a:solidFill>
            </a:rPr>
            <a:t>BOX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433384</xdr:colOff>
      <xdr:row>35</xdr:row>
      <xdr:rowOff>123826</xdr:rowOff>
    </xdr:from>
    <xdr:to>
      <xdr:col>7</xdr:col>
      <xdr:colOff>171450</xdr:colOff>
      <xdr:row>36</xdr:row>
      <xdr:rowOff>114301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/>
      </xdr:nvSpPr>
      <xdr:spPr>
        <a:xfrm>
          <a:off x="6405559" y="10448926"/>
          <a:ext cx="1109666" cy="228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電気錠制御器</a:t>
          </a:r>
        </a:p>
      </xdr:txBody>
    </xdr:sp>
    <xdr:clientData/>
  </xdr:twoCellAnchor>
  <xdr:twoCellAnchor>
    <xdr:from>
      <xdr:col>10</xdr:col>
      <xdr:colOff>95250</xdr:colOff>
      <xdr:row>35</xdr:row>
      <xdr:rowOff>152401</xdr:rowOff>
    </xdr:from>
    <xdr:to>
      <xdr:col>11</xdr:col>
      <xdr:colOff>619125</xdr:colOff>
      <xdr:row>36</xdr:row>
      <xdr:rowOff>123825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/>
      </xdr:nvSpPr>
      <xdr:spPr>
        <a:xfrm>
          <a:off x="8810625" y="10210801"/>
          <a:ext cx="1362075" cy="2095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機械警備連動機器</a:t>
          </a:r>
        </a:p>
      </xdr:txBody>
    </xdr:sp>
    <xdr:clientData/>
  </xdr:twoCellAnchor>
  <xdr:twoCellAnchor>
    <xdr:from>
      <xdr:col>29</xdr:col>
      <xdr:colOff>209550</xdr:colOff>
      <xdr:row>38</xdr:row>
      <xdr:rowOff>133350</xdr:rowOff>
    </xdr:from>
    <xdr:to>
      <xdr:col>30</xdr:col>
      <xdr:colOff>1236907</xdr:colOff>
      <xdr:row>43</xdr:row>
      <xdr:rowOff>171450</xdr:rowOff>
    </xdr:to>
    <xdr:pic>
      <xdr:nvPicPr>
        <xdr:cNvPr id="59" name="Picture 2" descr="C:\Users\y-kurihara\Dropbox\個人\写真 2017-11-09 18 37 35.jpg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39253" b="64815" l="39484" r="70164">
                      <a14:foregroundMark x1="64335" y1="52414" x2="66220" y2="52480"/>
                      <a14:foregroundMark x1="66121" y1="53538" x2="69048" y2="54398"/>
                      <a14:foregroundMark x1="66319" y1="54663" x2="68849" y2="55522"/>
                      <a14:foregroundMark x1="64335" y1="54993" x2="66617" y2="55192"/>
                      <a14:foregroundMark x1="66815" y1="55324" x2="68254" y2="55721"/>
                      <a14:foregroundMark x1="67956" y1="54001" x2="68601" y2="54200"/>
                      <a14:foregroundMark x1="66319" y1="52282" x2="63690" y2="52083"/>
                      <a14:backgroundMark x1="41766" y1="59160" x2="46577" y2="59160"/>
                      <a14:backgroundMark x1="64782" y1="56118" x2="67063" y2="57110"/>
                      <a14:backgroundMark x1="64335" y1="55853" x2="64583" y2="563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6746" t="36069" r="26112" b="31965"/>
        <a:stretch/>
      </xdr:blipFill>
      <xdr:spPr bwMode="auto">
        <a:xfrm>
          <a:off x="31746825" y="11172825"/>
          <a:ext cx="1903657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2286000</xdr:colOff>
          <xdr:row>26</xdr:row>
          <xdr:rowOff>9525</xdr:rowOff>
        </xdr:from>
        <xdr:to>
          <xdr:col>14</xdr:col>
          <xdr:colOff>4495800</xdr:colOff>
          <xdr:row>36</xdr:row>
          <xdr:rowOff>28575</xdr:rowOff>
        </xdr:to>
        <xdr:pic>
          <xdr:nvPicPr>
            <xdr:cNvPr id="60" name="図 59">
              <a:extLst>
                <a:ext uri="{FF2B5EF4-FFF2-40B4-BE49-F238E27FC236}">
                  <a16:creationId xmlns:a16="http://schemas.microsoft.com/office/drawing/2014/main" xmlns="" id="{00000000-0008-0000-01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勤怠管理機器" spid="_x0000_s2595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4582775" y="8191500"/>
              <a:ext cx="2209800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2695575</xdr:colOff>
      <xdr:row>35</xdr:row>
      <xdr:rowOff>171451</xdr:rowOff>
    </xdr:from>
    <xdr:to>
      <xdr:col>14</xdr:col>
      <xdr:colOff>4057650</xdr:colOff>
      <xdr:row>36</xdr:row>
      <xdr:rowOff>142875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/>
      </xdr:nvSpPr>
      <xdr:spPr>
        <a:xfrm>
          <a:off x="14306550" y="10229851"/>
          <a:ext cx="1362075" cy="2095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勤怠管理機器</a:t>
          </a:r>
        </a:p>
      </xdr:txBody>
    </xdr:sp>
    <xdr:clientData/>
  </xdr:twoCellAnchor>
  <xdr:twoCellAnchor>
    <xdr:from>
      <xdr:col>27</xdr:col>
      <xdr:colOff>226441</xdr:colOff>
      <xdr:row>37</xdr:row>
      <xdr:rowOff>57150</xdr:rowOff>
    </xdr:from>
    <xdr:to>
      <xdr:col>28</xdr:col>
      <xdr:colOff>286209</xdr:colOff>
      <xdr:row>40</xdr:row>
      <xdr:rowOff>204786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8116" y="10591800"/>
          <a:ext cx="936068" cy="86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132659</xdr:colOff>
      <xdr:row>41</xdr:row>
      <xdr:rowOff>66674</xdr:rowOff>
    </xdr:from>
    <xdr:to>
      <xdr:col>28</xdr:col>
      <xdr:colOff>295275</xdr:colOff>
      <xdr:row>44</xdr:row>
      <xdr:rowOff>207962</xdr:rowOff>
    </xdr:to>
    <xdr:pic>
      <xdr:nvPicPr>
        <xdr:cNvPr id="50" name="Picture 748" descr="ICOPY134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74334" y="11553824"/>
          <a:ext cx="103891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295276</xdr:colOff>
      <xdr:row>38</xdr:row>
      <xdr:rowOff>180975</xdr:rowOff>
    </xdr:from>
    <xdr:to>
      <xdr:col>28</xdr:col>
      <xdr:colOff>1173655</xdr:colOff>
      <xdr:row>43</xdr:row>
      <xdr:rowOff>180976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70725" t="13047" r="12912" b="15978"/>
        <a:stretch/>
      </xdr:blipFill>
      <xdr:spPr>
        <a:xfrm>
          <a:off x="30499051" y="11220450"/>
          <a:ext cx="878379" cy="11906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26</xdr:row>
          <xdr:rowOff>0</xdr:rowOff>
        </xdr:from>
        <xdr:to>
          <xdr:col>14</xdr:col>
          <xdr:colOff>1790700</xdr:colOff>
          <xdr:row>36</xdr:row>
          <xdr:rowOff>19050</xdr:rowOff>
        </xdr:to>
        <xdr:pic>
          <xdr:nvPicPr>
            <xdr:cNvPr id="62" name="図 61">
              <a:extLst>
                <a:ext uri="{FF2B5EF4-FFF2-40B4-BE49-F238E27FC236}">
                  <a16:creationId xmlns:a16="http://schemas.microsoft.com/office/drawing/2014/main" xmlns="" id="{00000000-0008-0000-01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管理用ソフト" spid="_x0000_s2596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11877675" y="8181975"/>
              <a:ext cx="2209800" cy="2400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14</xdr:col>
      <xdr:colOff>0</xdr:colOff>
      <xdr:row>35</xdr:row>
      <xdr:rowOff>171451</xdr:rowOff>
    </xdr:from>
    <xdr:to>
      <xdr:col>14</xdr:col>
      <xdr:colOff>1362075</xdr:colOff>
      <xdr:row>36</xdr:row>
      <xdr:rowOff>142875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/>
      </xdr:nvSpPr>
      <xdr:spPr>
        <a:xfrm>
          <a:off x="11610975" y="10229851"/>
          <a:ext cx="1362075" cy="20954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管理用ソフト</a:t>
          </a:r>
        </a:p>
      </xdr:txBody>
    </xdr:sp>
    <xdr:clientData/>
  </xdr:twoCellAnchor>
  <xdr:twoCellAnchor>
    <xdr:from>
      <xdr:col>19</xdr:col>
      <xdr:colOff>180975</xdr:colOff>
      <xdr:row>36</xdr:row>
      <xdr:rowOff>105871</xdr:rowOff>
    </xdr:from>
    <xdr:to>
      <xdr:col>20</xdr:col>
      <xdr:colOff>1152524</xdr:colOff>
      <xdr:row>45</xdr:row>
      <xdr:rowOff>190087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0" y="10669096"/>
          <a:ext cx="1847849" cy="2227341"/>
        </a:xfrm>
        <a:prstGeom prst="rect">
          <a:avLst/>
        </a:prstGeom>
      </xdr:spPr>
    </xdr:pic>
    <xdr:clientData/>
  </xdr:twoCellAnchor>
  <xdr:twoCellAnchor>
    <xdr:from>
      <xdr:col>17</xdr:col>
      <xdr:colOff>474593</xdr:colOff>
      <xdr:row>26</xdr:row>
      <xdr:rowOff>228600</xdr:rowOff>
    </xdr:from>
    <xdr:to>
      <xdr:col>18</xdr:col>
      <xdr:colOff>1062659</xdr:colOff>
      <xdr:row>34</xdr:row>
      <xdr:rowOff>180975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5" t="11998" r="12688" b="21237"/>
        <a:stretch/>
      </xdr:blipFill>
      <xdr:spPr>
        <a:xfrm>
          <a:off x="18753068" y="8410575"/>
          <a:ext cx="1464366" cy="1857375"/>
        </a:xfrm>
        <a:prstGeom prst="rect">
          <a:avLst/>
        </a:prstGeom>
      </xdr:spPr>
    </xdr:pic>
    <xdr:clientData/>
  </xdr:twoCellAnchor>
  <xdr:twoCellAnchor>
    <xdr:from>
      <xdr:col>27</xdr:col>
      <xdr:colOff>57150</xdr:colOff>
      <xdr:row>16</xdr:row>
      <xdr:rowOff>123825</xdr:rowOff>
    </xdr:from>
    <xdr:to>
      <xdr:col>28</xdr:col>
      <xdr:colOff>1268850</xdr:colOff>
      <xdr:row>25</xdr:row>
      <xdr:rowOff>49650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>
          <a:off x="29384625" y="5905500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408744</xdr:colOff>
      <xdr:row>16</xdr:row>
      <xdr:rowOff>228600</xdr:rowOff>
    </xdr:from>
    <xdr:to>
      <xdr:col>28</xdr:col>
      <xdr:colOff>945756</xdr:colOff>
      <xdr:row>24</xdr:row>
      <xdr:rowOff>161925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xmlns="" id="{513E44CA-080F-4BE8-B77B-96B4B196C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736219" y="6010275"/>
          <a:ext cx="1413312" cy="1857375"/>
        </a:xfrm>
        <a:prstGeom prst="rect">
          <a:avLst/>
        </a:prstGeom>
      </xdr:spPr>
    </xdr:pic>
    <xdr:clientData/>
  </xdr:twoCellAnchor>
  <xdr:twoCellAnchor>
    <xdr:from>
      <xdr:col>21</xdr:col>
      <xdr:colOff>314325</xdr:colOff>
      <xdr:row>36</xdr:row>
      <xdr:rowOff>182308</xdr:rowOff>
    </xdr:from>
    <xdr:to>
      <xdr:col>22</xdr:col>
      <xdr:colOff>1076325</xdr:colOff>
      <xdr:row>45</xdr:row>
      <xdr:rowOff>95250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68" t="9921" r="27322" b="7066"/>
        <a:stretch/>
      </xdr:blipFill>
      <xdr:spPr>
        <a:xfrm>
          <a:off x="23012400" y="10745533"/>
          <a:ext cx="1638300" cy="2056067"/>
        </a:xfrm>
        <a:prstGeom prst="rect">
          <a:avLst/>
        </a:prstGeom>
      </xdr:spPr>
    </xdr:pic>
    <xdr:clientData/>
  </xdr:twoCellAnchor>
  <xdr:twoCellAnchor>
    <xdr:from>
      <xdr:col>25</xdr:col>
      <xdr:colOff>66675</xdr:colOff>
      <xdr:row>16</xdr:row>
      <xdr:rowOff>123825</xdr:rowOff>
    </xdr:from>
    <xdr:to>
      <xdr:col>26</xdr:col>
      <xdr:colOff>1278375</xdr:colOff>
      <xdr:row>25</xdr:row>
      <xdr:rowOff>49650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>
          <a:off x="27184350" y="5905500"/>
          <a:ext cx="2088000" cy="20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310816</xdr:colOff>
      <xdr:row>16</xdr:row>
      <xdr:rowOff>152400</xdr:rowOff>
    </xdr:from>
    <xdr:to>
      <xdr:col>26</xdr:col>
      <xdr:colOff>1051259</xdr:colOff>
      <xdr:row>25</xdr:row>
      <xdr:rowOff>38101</xdr:rowOff>
    </xdr:to>
    <xdr:pic>
      <xdr:nvPicPr>
        <xdr:cNvPr id="67" name="図 66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26" t="14883" r="20626" b="9710"/>
        <a:stretch/>
      </xdr:blipFill>
      <xdr:spPr>
        <a:xfrm>
          <a:off x="27428491" y="5934075"/>
          <a:ext cx="1616743" cy="204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72"/>
  <sheetViews>
    <sheetView tabSelected="1" zoomScaleNormal="100" workbookViewId="0">
      <selection activeCell="J3" sqref="J3"/>
    </sheetView>
  </sheetViews>
  <sheetFormatPr defaultRowHeight="18.75" x14ac:dyDescent="0.4"/>
  <cols>
    <col min="1" max="1" width="17.5" style="6" customWidth="1"/>
    <col min="2" max="2" width="15.125" style="6" customWidth="1"/>
    <col min="3" max="4" width="15.25" style="6" customWidth="1"/>
    <col min="5" max="5" width="15.25" style="1" customWidth="1"/>
    <col min="6" max="6" width="9" style="1" customWidth="1"/>
    <col min="7" max="10" width="9" style="1"/>
    <col min="11" max="11" width="11" style="1" bestFit="1" customWidth="1"/>
    <col min="12" max="14" width="9" style="1"/>
    <col min="15" max="15" width="59.125" style="1" bestFit="1" customWidth="1"/>
    <col min="16" max="16" width="9" style="1"/>
    <col min="17" max="17" width="10.375" style="1" customWidth="1"/>
    <col min="18" max="18" width="11.5" style="1" customWidth="1"/>
    <col min="19" max="19" width="17.5" style="1" customWidth="1"/>
    <col min="20" max="20" width="11.5" style="1" customWidth="1"/>
    <col min="21" max="21" width="17.5" style="1" customWidth="1"/>
    <col min="22" max="22" width="11.5" style="1" customWidth="1"/>
    <col min="23" max="23" width="17.5" style="1" customWidth="1"/>
    <col min="24" max="24" width="11.5" style="1" customWidth="1"/>
    <col min="25" max="25" width="17.5" style="1" customWidth="1"/>
    <col min="26" max="26" width="11.5" style="1" customWidth="1"/>
    <col min="27" max="27" width="17.5" style="1" customWidth="1"/>
    <col min="28" max="28" width="11.5" style="1" customWidth="1"/>
    <col min="29" max="29" width="17.5" style="1" customWidth="1"/>
    <col min="30" max="30" width="11.5" style="1" customWidth="1"/>
    <col min="31" max="31" width="17.5" style="1" customWidth="1"/>
    <col min="32" max="32" width="11.5" style="1" customWidth="1"/>
    <col min="33" max="33" width="17.5" style="1" hidden="1" customWidth="1"/>
    <col min="34" max="35" width="16" style="1" hidden="1" customWidth="1"/>
    <col min="36" max="39" width="9" style="1" hidden="1" customWidth="1"/>
    <col min="40" max="40" width="11" style="1" hidden="1" customWidth="1"/>
    <col min="41" max="42" width="9" style="1" hidden="1" customWidth="1"/>
    <col min="43" max="43" width="9.375" style="1" hidden="1" customWidth="1"/>
    <col min="44" max="16384" width="9" style="1"/>
  </cols>
  <sheetData>
    <row r="1" spans="1:43" ht="19.5" thickBot="1" x14ac:dyDescent="0.45">
      <c r="A1" s="26"/>
      <c r="B1" s="26"/>
      <c r="C1" s="26"/>
      <c r="D1" s="2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4" t="s">
        <v>59</v>
      </c>
      <c r="AJ1" s="14" t="s">
        <v>0</v>
      </c>
      <c r="AK1" s="14" t="s">
        <v>1</v>
      </c>
      <c r="AL1" s="14" t="s">
        <v>4</v>
      </c>
      <c r="AM1" s="14" t="s">
        <v>5</v>
      </c>
      <c r="AN1" s="14" t="s">
        <v>3</v>
      </c>
      <c r="AO1" s="15"/>
      <c r="AP1" s="15"/>
      <c r="AQ1" s="15"/>
    </row>
    <row r="2" spans="1:43" ht="19.5" thickBot="1" x14ac:dyDescent="0.45">
      <c r="A2" s="24"/>
      <c r="B2" s="52"/>
      <c r="C2" s="52"/>
      <c r="D2" s="52"/>
      <c r="E2" s="52"/>
      <c r="F2" s="22" t="s">
        <v>58</v>
      </c>
      <c r="G2" s="22" t="s">
        <v>0</v>
      </c>
      <c r="H2" s="22" t="s">
        <v>1</v>
      </c>
      <c r="I2" s="22" t="s">
        <v>4</v>
      </c>
      <c r="J2" s="22" t="s">
        <v>5</v>
      </c>
      <c r="K2" s="23" t="s">
        <v>3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30" t="s">
        <v>67</v>
      </c>
      <c r="AI2" s="17" t="s">
        <v>60</v>
      </c>
      <c r="AJ2" s="17"/>
      <c r="AK2" s="17" t="s">
        <v>60</v>
      </c>
      <c r="AL2" s="17" t="s">
        <v>60</v>
      </c>
      <c r="AM2" s="17" t="s">
        <v>60</v>
      </c>
      <c r="AN2" s="17"/>
      <c r="AO2" s="31">
        <v>898000</v>
      </c>
      <c r="AP2" s="15" t="s">
        <v>70</v>
      </c>
      <c r="AQ2" s="26" t="s">
        <v>69</v>
      </c>
    </row>
    <row r="3" spans="1:43" ht="43.5" customHeight="1" thickBot="1" x14ac:dyDescent="0.45">
      <c r="A3" s="7" t="s">
        <v>6</v>
      </c>
      <c r="B3" s="53" t="s">
        <v>20</v>
      </c>
      <c r="C3" s="53"/>
      <c r="D3" s="53"/>
      <c r="E3" s="53"/>
      <c r="F3" s="4"/>
      <c r="G3" s="4"/>
      <c r="H3" s="4"/>
      <c r="I3" s="4"/>
      <c r="J3" s="4"/>
      <c r="K3" s="5"/>
      <c r="L3" s="15"/>
      <c r="M3" s="15"/>
      <c r="N3" s="15"/>
      <c r="O3" s="10" t="str">
        <f>IF(AND(F3="〇",G3="〇"),"該当無",(IF(AND(F3="〇",K3="〇"),"該当無",IF(F3="〇",AO59,(IF(AND(G3="〇",H3="〇",I3="〇",J3="〇",K3="〇"),AO11,(IF(AND(G3="〇",H3="〇",I3="〇",J3="〇",K3=""),AO12,(IF(AND(G3="〇",H3="〇",I3="〇",J3="",K3="〇"),AO13,(IF(AND(G3="〇",H3="〇",I3="〇",J3="",K3=""),AO14,(IF(AND(G3="〇",H3="〇",I3="",J3="〇",K3="〇"),AO15,(IF(AND(G3="〇",H3="〇",I3="",J3="〇",K3=""),AO16,(IF(AND(G3="〇",H3="〇",I3="",J3="",K3="〇"),AO17,(IF(AND(G3="〇",H3="〇",I3="",J3="",K3=""),AO18,(IF(AND(G3="〇",H3="",I3="〇",J3="〇",K3="〇"),AO19,(IF(AND(G3="〇",H3="",I3="〇",J3="〇",K3=""),AO20,(IF(AND(G3="〇",H3="",I3="〇",J3="",K3="〇"),AO21,(IF(AND(G3="〇",H3="",I3="〇",J3="",K3=""),AO22,(IF(AND(G3="〇",H3="",I3="",J3="〇",K3="〇"),AO23,(IF(AND(G3="〇",H3="",I3="",J3="〇",K3=""),AO24,(IF(AND(G3="〇",H3="",I3="",J3="",K3="〇"),AO25,(IF(AND(G3="〇",H3="",I3="",J3="",K3=""),AO26,(IF(AND(G3="",H3="〇",I3="〇",J3="〇",K3="〇"),AO27,(IF(AND(G3="",H3="〇",I3="〇",J3="〇",K3=""),AO28,(IF(AND(G3="",H3="〇",I3="〇",J3="",K3="〇"),AO29,(IF(AND(G3="",H3="〇",I3="〇",J3="",K3=""),AO30,(IF(AND(G3="",H3="〇",I3="",J3="〇",K3="〇"),AO31,(IF(AND(G3="",H3="〇",I3="",J3="〇",K3=""),AO32,(IF(AND(G3="",H3="〇",I3="",J3="",K3="〇"),AO33,(IF(AND(G3="",H3="〇",I3="",J3="",K3=""),AO34,(IF(AND(G3="",H3="",I3="〇",J3="〇",K3="〇"),AO35,(IF(AND(G3="",H3="",I3="〇",J3="〇",K3=""),AO36,(IF(AND(G3="",H3="",I3="〇",J3="",K3="〇"),AO37,(IF(AND(G3="",H3="",I3="〇",J3="",K3=""),AO38,(IF(AND(G3="",H3="",I3="",J3="〇",K3="〇"),AO39,(IF(AND(G3="",H3="",I3="",J3="〇",K3=""),AO40,(IF(AND(G3="",H3="",I3="",J3="",K3="〇"),AO41,"情報を入力してください"))))))))))))))))))))))))))))))))))))))))))))))))))))))))))))))))))</f>
        <v>情報を入力してください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 t="s">
        <v>55</v>
      </c>
      <c r="AH3" s="30" t="s">
        <v>54</v>
      </c>
      <c r="AI3" s="14"/>
      <c r="AJ3" s="17" t="s">
        <v>13</v>
      </c>
      <c r="AK3" s="17" t="s">
        <v>13</v>
      </c>
      <c r="AL3" s="17" t="s">
        <v>13</v>
      </c>
      <c r="AM3" s="17" t="s">
        <v>13</v>
      </c>
      <c r="AN3" s="17"/>
      <c r="AO3" s="31">
        <v>798000</v>
      </c>
      <c r="AP3" s="32" t="s">
        <v>39</v>
      </c>
      <c r="AQ3" s="33" t="s">
        <v>68</v>
      </c>
    </row>
    <row r="4" spans="1:43" ht="19.5" thickBot="1" x14ac:dyDescent="0.45">
      <c r="A4" s="24"/>
      <c r="B4" s="52"/>
      <c r="C4" s="52"/>
      <c r="D4" s="52"/>
      <c r="E4" s="52"/>
      <c r="F4" s="22" t="s">
        <v>8</v>
      </c>
      <c r="G4" s="23" t="s">
        <v>9</v>
      </c>
      <c r="H4" s="2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4" t="s">
        <v>11</v>
      </c>
      <c r="AI4" s="14"/>
      <c r="AJ4" s="17"/>
      <c r="AK4" s="17" t="s">
        <v>13</v>
      </c>
      <c r="AL4" s="17" t="s">
        <v>13</v>
      </c>
      <c r="AM4" s="17" t="s">
        <v>13</v>
      </c>
      <c r="AN4" s="17"/>
      <c r="AO4" s="31">
        <v>348000</v>
      </c>
      <c r="AP4" s="33" t="s">
        <v>40</v>
      </c>
      <c r="AQ4" s="33" t="s">
        <v>42</v>
      </c>
    </row>
    <row r="5" spans="1:43" ht="43.5" customHeight="1" thickBot="1" x14ac:dyDescent="0.45">
      <c r="A5" s="7" t="s">
        <v>7</v>
      </c>
      <c r="B5" s="53" t="s">
        <v>30</v>
      </c>
      <c r="C5" s="53"/>
      <c r="D5" s="53"/>
      <c r="E5" s="53"/>
      <c r="F5" s="4"/>
      <c r="G5" s="5"/>
      <c r="H5" s="21"/>
      <c r="I5" s="15"/>
      <c r="J5" s="15"/>
      <c r="K5" s="15"/>
      <c r="L5" s="15"/>
      <c r="M5" s="15"/>
      <c r="N5" s="15"/>
      <c r="O5" s="10" t="str">
        <f>IF(AND(F5="〇",G5="〇"),"正確に情報を入力してください。",IF(F5="〇","UBio-X Iris,UBio-X PRO,AC5000SF",IF(G5="〇",AO38,"情報を入力してください")))</f>
        <v>情報を入力してください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4" t="s">
        <v>32</v>
      </c>
      <c r="AI5" s="14"/>
      <c r="AJ5" s="17"/>
      <c r="AK5" s="17" t="s">
        <v>13</v>
      </c>
      <c r="AL5" s="17" t="s">
        <v>13</v>
      </c>
      <c r="AM5" s="17"/>
      <c r="AN5" s="17"/>
      <c r="AO5" s="31">
        <v>198000</v>
      </c>
      <c r="AP5" s="33" t="s">
        <v>40</v>
      </c>
      <c r="AQ5" s="33" t="s">
        <v>42</v>
      </c>
    </row>
    <row r="6" spans="1:43" ht="19.5" thickBot="1" x14ac:dyDescent="0.45">
      <c r="A6" s="24"/>
      <c r="B6" s="52"/>
      <c r="C6" s="52"/>
      <c r="D6" s="52"/>
      <c r="E6" s="52"/>
      <c r="F6" s="22" t="s">
        <v>25</v>
      </c>
      <c r="G6" s="22" t="s">
        <v>24</v>
      </c>
      <c r="H6" s="22" t="s">
        <v>26</v>
      </c>
      <c r="I6" s="23" t="s">
        <v>9</v>
      </c>
      <c r="J6" s="21"/>
      <c r="K6" s="1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4" t="s">
        <v>33</v>
      </c>
      <c r="AI6" s="14"/>
      <c r="AJ6" s="17"/>
      <c r="AK6" s="17"/>
      <c r="AL6" s="17" t="s">
        <v>13</v>
      </c>
      <c r="AM6" s="17" t="s">
        <v>13</v>
      </c>
      <c r="AN6" s="17"/>
      <c r="AO6" s="31">
        <v>168000</v>
      </c>
      <c r="AP6" s="34" t="s">
        <v>41</v>
      </c>
      <c r="AQ6" s="33" t="s">
        <v>42</v>
      </c>
    </row>
    <row r="7" spans="1:43" ht="43.5" customHeight="1" thickBot="1" x14ac:dyDescent="0.45">
      <c r="A7" s="7" t="s">
        <v>10</v>
      </c>
      <c r="B7" s="53" t="s">
        <v>28</v>
      </c>
      <c r="C7" s="53"/>
      <c r="D7" s="53"/>
      <c r="E7" s="53"/>
      <c r="F7" s="4"/>
      <c r="G7" s="4"/>
      <c r="H7" s="4"/>
      <c r="I7" s="5"/>
      <c r="J7" s="21"/>
      <c r="K7" s="15"/>
      <c r="L7" s="15"/>
      <c r="M7" s="15"/>
      <c r="N7" s="15"/>
      <c r="O7" s="10" t="str">
        <f>IF(COUNTIF(F7:I7,"〇")&gt;1,"正確に情報を入力してください。",IF(F7="〇","UBio-X Iris,UBio-X PRO,AC5000SF,AC2200SF,AC1100SF,Smart Ashley+R",IF(G7="〇","Smart Ashley,Smart Ashley+F",IF(H7="〇","UBio-X Iris,UBio-X PRO,AC5000SF,AC2200SF,AC1100SF,Smart Ashley+R",IF(I7="〇","UBio-X Iris,UBio-X PRO,AC5000SF,AC2200SF,AC1100SF,Smart Ashley,Smart Ashley+F,Smart Ashley+R","情報を入力してください")))))</f>
        <v>情報を入力してください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 t="s">
        <v>34</v>
      </c>
      <c r="AI7" s="14"/>
      <c r="AJ7" s="17"/>
      <c r="AK7" s="17"/>
      <c r="AL7" s="17" t="s">
        <v>2</v>
      </c>
      <c r="AM7" s="17" t="s">
        <v>2</v>
      </c>
      <c r="AN7" s="17" t="s">
        <v>13</v>
      </c>
      <c r="AO7" s="31">
        <v>60000</v>
      </c>
      <c r="AP7" s="34" t="s">
        <v>43</v>
      </c>
      <c r="AQ7" s="34" t="s">
        <v>43</v>
      </c>
    </row>
    <row r="8" spans="1:43" ht="19.5" thickBot="1" x14ac:dyDescent="0.45">
      <c r="A8" s="24"/>
      <c r="B8" s="52"/>
      <c r="C8" s="52"/>
      <c r="D8" s="52"/>
      <c r="E8" s="52"/>
      <c r="F8" s="22" t="s">
        <v>22</v>
      </c>
      <c r="G8" s="9" t="s">
        <v>23</v>
      </c>
      <c r="H8" s="2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 t="s">
        <v>35</v>
      </c>
      <c r="AI8" s="14"/>
      <c r="AJ8" s="17"/>
      <c r="AK8" s="17" t="s">
        <v>2</v>
      </c>
      <c r="AL8" s="17" t="s">
        <v>2</v>
      </c>
      <c r="AM8" s="17" t="s">
        <v>14</v>
      </c>
      <c r="AN8" s="17" t="s">
        <v>13</v>
      </c>
      <c r="AO8" s="31">
        <v>98000</v>
      </c>
      <c r="AP8" s="34" t="s">
        <v>43</v>
      </c>
      <c r="AQ8" s="34" t="s">
        <v>43</v>
      </c>
    </row>
    <row r="9" spans="1:43" ht="43.5" customHeight="1" thickBot="1" x14ac:dyDescent="0.45">
      <c r="A9" s="7" t="s">
        <v>21</v>
      </c>
      <c r="B9" s="53" t="s">
        <v>29</v>
      </c>
      <c r="C9" s="53"/>
      <c r="D9" s="53"/>
      <c r="E9" s="53"/>
      <c r="F9" s="4"/>
      <c r="G9" s="5"/>
      <c r="H9" s="21"/>
      <c r="I9" s="15"/>
      <c r="J9" s="15"/>
      <c r="K9" s="15"/>
      <c r="L9" s="15"/>
      <c r="M9" s="15"/>
      <c r="N9" s="15"/>
      <c r="O9" s="10" t="str">
        <f>IF(AND(F9="〇",G9="〇"),"正確に情報を入力してください。",IF(F9="〇","UBio-X Iris,UBio-X PRO,AC5000SF,AC2200SF,AC1100SF,Smart Ashley+R",IF(G9="〇",AO38,"情報を入力してください")))</f>
        <v>情報を入力してください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5" t="s">
        <v>37</v>
      </c>
      <c r="AI9" s="35"/>
      <c r="AJ9" s="17"/>
      <c r="AK9" s="17"/>
      <c r="AL9" s="17" t="s">
        <v>2</v>
      </c>
      <c r="AM9" s="17"/>
      <c r="AN9" s="17" t="s">
        <v>13</v>
      </c>
      <c r="AO9" s="31">
        <f>60000+70000+40000</f>
        <v>170000</v>
      </c>
      <c r="AP9" s="34" t="s">
        <v>43</v>
      </c>
      <c r="AQ9" s="34" t="s">
        <v>43</v>
      </c>
    </row>
    <row r="10" spans="1:43" ht="19.5" thickBot="1" x14ac:dyDescent="0.45">
      <c r="A10" s="24"/>
      <c r="B10" s="52"/>
      <c r="C10" s="52"/>
      <c r="D10" s="52"/>
      <c r="E10" s="52"/>
      <c r="F10" s="8" t="s">
        <v>8</v>
      </c>
      <c r="G10" s="9" t="s">
        <v>9</v>
      </c>
      <c r="H10" s="21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6" t="s">
        <v>48</v>
      </c>
      <c r="AI10" s="37"/>
      <c r="AJ10" s="15"/>
      <c r="AK10" s="15"/>
      <c r="AL10" s="15"/>
      <c r="AM10" s="15"/>
      <c r="AN10" s="15"/>
      <c r="AO10" s="15" t="s">
        <v>48</v>
      </c>
      <c r="AP10" s="34" t="s">
        <v>43</v>
      </c>
      <c r="AQ10" s="34" t="s">
        <v>43</v>
      </c>
    </row>
    <row r="11" spans="1:43" ht="43.5" customHeight="1" thickBot="1" x14ac:dyDescent="0.45">
      <c r="A11" s="7" t="s">
        <v>27</v>
      </c>
      <c r="B11" s="53" t="s">
        <v>56</v>
      </c>
      <c r="C11" s="53"/>
      <c r="D11" s="53"/>
      <c r="E11" s="53"/>
      <c r="F11" s="4"/>
      <c r="G11" s="5"/>
      <c r="H11" s="21"/>
      <c r="I11" s="15"/>
      <c r="J11" s="15"/>
      <c r="K11" s="15"/>
      <c r="L11" s="15"/>
      <c r="M11" s="15"/>
      <c r="N11" s="15"/>
      <c r="O11" s="10" t="str">
        <f>IF(AND(F11="〇",G11="〇"),"正確に情報を入力してください",IF(AND(F11="",G11=""),"情報を入力してください",IF(COUNTIF(F7:I7,"〇")=1,IF(G7="","UBio-X Iris,UBio-X PRO,AC5000SF,AC2200SF,AC1100SF,Smart Ashley+R",""),"③の質問を正確に情報を入力してください")))</f>
        <v>情報を入力してください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20"/>
      <c r="AI11" s="20"/>
      <c r="AJ11" s="17" t="s">
        <v>15</v>
      </c>
      <c r="AK11" s="17" t="s">
        <v>15</v>
      </c>
      <c r="AL11" s="17" t="s">
        <v>15</v>
      </c>
      <c r="AM11" s="17" t="s">
        <v>15</v>
      </c>
      <c r="AN11" s="17" t="s">
        <v>15</v>
      </c>
      <c r="AO11" s="20" t="s">
        <v>16</v>
      </c>
      <c r="AP11" s="15"/>
      <c r="AQ11" s="15"/>
    </row>
    <row r="12" spans="1:43" ht="19.5" thickBot="1" x14ac:dyDescent="0.45">
      <c r="A12" s="24"/>
      <c r="B12" s="52"/>
      <c r="C12" s="52"/>
      <c r="D12" s="52"/>
      <c r="E12" s="52"/>
      <c r="F12" s="8" t="s">
        <v>8</v>
      </c>
      <c r="G12" s="9" t="s">
        <v>9</v>
      </c>
      <c r="H12" s="21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20"/>
      <c r="AI12" s="20"/>
      <c r="AJ12" s="17" t="s">
        <v>15</v>
      </c>
      <c r="AK12" s="17" t="s">
        <v>15</v>
      </c>
      <c r="AL12" s="17" t="s">
        <v>15</v>
      </c>
      <c r="AM12" s="17" t="s">
        <v>15</v>
      </c>
      <c r="AN12" s="17"/>
      <c r="AO12" s="20" t="s">
        <v>12</v>
      </c>
      <c r="AP12" s="15"/>
      <c r="AQ12" s="15"/>
    </row>
    <row r="13" spans="1:43" ht="43.5" customHeight="1" thickBot="1" x14ac:dyDescent="0.45">
      <c r="A13" s="7" t="s">
        <v>31</v>
      </c>
      <c r="B13" s="53" t="s">
        <v>57</v>
      </c>
      <c r="C13" s="53"/>
      <c r="D13" s="53"/>
      <c r="E13" s="53"/>
      <c r="F13" s="4"/>
      <c r="G13" s="5"/>
      <c r="H13" s="21"/>
      <c r="I13" s="15"/>
      <c r="J13" s="15"/>
      <c r="K13" s="15"/>
      <c r="L13" s="15"/>
      <c r="M13" s="15"/>
      <c r="N13" s="15"/>
      <c r="O13" s="10" t="str">
        <f>IF(AND(F13="〇",G13="〇"),"正確に情報を入力してください",IF(AND(F13="",G13=""),"情報を入力してください",IF(AND(F11="〇",G11="〇"),"⑤の質問を正確に入力してください",IF(AND(F11="",G11=""),"⑤の質問を正確に入力してください",IF(AND(F13="",G13="〇"),"UBio-X Iris,UBio-X PRO,AC5000SF,AC2200SF,AC1100SF,Smart Ashley+R",IF(AND(F11="",G11="〇"),"管理用ソフトは必須です。",IF(AND(F11="",G11=""),"",IF(COUNTIF(F7:I7,"〇")=1,IF(G7="","UBio-X Iris,UBio-X PRO,AC5000SF,AC2200SF,AC1100SF,Smart Ashley+R",""),"③の質問を正確に情報を入力してください"))))))))</f>
        <v>情報を入力してください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20"/>
      <c r="AI13" s="20"/>
      <c r="AJ13" s="17" t="s">
        <v>15</v>
      </c>
      <c r="AK13" s="17" t="s">
        <v>15</v>
      </c>
      <c r="AL13" s="17" t="s">
        <v>15</v>
      </c>
      <c r="AM13" s="17"/>
      <c r="AN13" s="17" t="s">
        <v>15</v>
      </c>
      <c r="AO13" s="20" t="s">
        <v>16</v>
      </c>
      <c r="AP13" s="15"/>
      <c r="AQ13" s="15"/>
    </row>
    <row r="14" spans="1:43" x14ac:dyDescent="0.4">
      <c r="A14" s="26"/>
      <c r="B14" s="26"/>
      <c r="C14" s="26"/>
      <c r="D14" s="2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20"/>
      <c r="AI14" s="20"/>
      <c r="AJ14" s="17" t="s">
        <v>15</v>
      </c>
      <c r="AK14" s="17" t="s">
        <v>15</v>
      </c>
      <c r="AL14" s="17" t="s">
        <v>15</v>
      </c>
      <c r="AM14" s="17"/>
      <c r="AN14" s="17"/>
      <c r="AO14" s="20" t="s">
        <v>12</v>
      </c>
      <c r="AP14" s="15"/>
      <c r="AQ14" s="15"/>
    </row>
    <row r="15" spans="1:43" ht="19.5" thickBot="1" x14ac:dyDescent="0.45">
      <c r="A15" s="26"/>
      <c r="B15" s="26"/>
      <c r="C15" s="26"/>
      <c r="D15" s="2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20"/>
      <c r="AI15" s="20"/>
      <c r="AJ15" s="17" t="s">
        <v>15</v>
      </c>
      <c r="AK15" s="17" t="s">
        <v>15</v>
      </c>
      <c r="AL15" s="17"/>
      <c r="AM15" s="17" t="s">
        <v>15</v>
      </c>
      <c r="AN15" s="17" t="s">
        <v>15</v>
      </c>
      <c r="AO15" s="20" t="s">
        <v>16</v>
      </c>
      <c r="AP15" s="15"/>
      <c r="AQ15" s="15"/>
    </row>
    <row r="16" spans="1:43" ht="19.5" thickBot="1" x14ac:dyDescent="0.45">
      <c r="A16" s="24"/>
      <c r="B16" s="49" t="s">
        <v>36</v>
      </c>
      <c r="C16" s="50"/>
      <c r="D16" s="50"/>
      <c r="E16" s="50"/>
      <c r="F16" s="51"/>
      <c r="G16" s="22" t="s">
        <v>44</v>
      </c>
      <c r="H16" s="39" t="s">
        <v>38</v>
      </c>
      <c r="I16" s="39"/>
      <c r="J16" s="40"/>
      <c r="K16" s="15"/>
      <c r="L16" s="15"/>
      <c r="M16" s="15"/>
      <c r="N16" s="15"/>
      <c r="O16" s="2" t="s">
        <v>53</v>
      </c>
      <c r="P16" s="15"/>
      <c r="Q16" s="15"/>
      <c r="R16" s="15"/>
      <c r="S16" s="15" t="str">
        <f>IF(B17=AH2,"iris",IF(B17=AH3,"ubio",IF(B17=AH4,"AC5000SF",IF(B17=AH5,"AC2200SF",IF(B17=AH6,"AC1100SF",IF(B17=AH7,"ashley",IF(B17=AH8,"ashleyf",IF(B17=AH9,"ashleyr","空白"))))))))</f>
        <v>空白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20"/>
      <c r="AI16" s="20"/>
      <c r="AJ16" s="17" t="s">
        <v>15</v>
      </c>
      <c r="AK16" s="17" t="s">
        <v>15</v>
      </c>
      <c r="AL16" s="17"/>
      <c r="AM16" s="17" t="s">
        <v>15</v>
      </c>
      <c r="AN16" s="17"/>
      <c r="AO16" s="20" t="s">
        <v>12</v>
      </c>
      <c r="AP16" s="15"/>
      <c r="AQ16" s="15"/>
    </row>
    <row r="17" spans="1:43" x14ac:dyDescent="0.4">
      <c r="A17" s="11" t="s">
        <v>45</v>
      </c>
      <c r="B17" s="46" t="s">
        <v>71</v>
      </c>
      <c r="C17" s="47"/>
      <c r="D17" s="47"/>
      <c r="E17" s="47"/>
      <c r="F17" s="48"/>
      <c r="G17" s="12" t="str">
        <f>VLOOKUP(B17,AH2:AQ10,8,FALSE)</f>
        <v>　</v>
      </c>
      <c r="H17" s="41" t="str">
        <f>IF(B17="　","認証器を選択してください。","")</f>
        <v>認証器を選択してください。</v>
      </c>
      <c r="I17" s="41"/>
      <c r="J17" s="42"/>
      <c r="K17" s="15"/>
      <c r="L17" s="15"/>
      <c r="M17" s="15"/>
      <c r="N17" s="15"/>
      <c r="O17" s="3" t="str">
        <f>IF(COUNTIFS(O3,"*UBio-X Iris*")&gt;0,IF(COUNTIFS(O5,"*UBio-X Iris*")&gt;0,IF(COUNTIFS(O7,"*UBio-X Iris*")&gt;0,IF(COUNTIFS(O9,"*UBio-X Iris*")&gt;0,IF(COUNTIFS(O11,"*UBio-X Iris*")&gt;0,IF(COUNTIFS(O13,"*UBio-X Iris*")&gt;0,"UBio-X Iris","　"),"　"),"　"),"　"),"　"),"　")</f>
        <v>　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20"/>
      <c r="AI17" s="20"/>
      <c r="AJ17" s="17" t="s">
        <v>15</v>
      </c>
      <c r="AK17" s="17" t="s">
        <v>15</v>
      </c>
      <c r="AL17" s="17"/>
      <c r="AM17" s="17"/>
      <c r="AN17" s="17" t="s">
        <v>15</v>
      </c>
      <c r="AO17" s="20" t="s">
        <v>16</v>
      </c>
      <c r="AP17" s="15"/>
      <c r="AQ17" s="15"/>
    </row>
    <row r="18" spans="1:43" x14ac:dyDescent="0.4">
      <c r="A18" s="11" t="s">
        <v>46</v>
      </c>
      <c r="B18" s="43" t="str">
        <f>IF(AND(F9="〇",G9=""),VLOOKUP(B17,AH2:AQ10,9,FALSE),"")</f>
        <v/>
      </c>
      <c r="C18" s="44"/>
      <c r="D18" s="44"/>
      <c r="E18" s="44"/>
      <c r="F18" s="45"/>
      <c r="G18" s="12" t="str">
        <f>IF(AND(F9="〇",G9=""),VLOOKUP(B17,AH2:AQ10,10,FALSE),"")</f>
        <v/>
      </c>
      <c r="H18" s="41"/>
      <c r="I18" s="41"/>
      <c r="J18" s="42"/>
      <c r="K18" s="15"/>
      <c r="L18" s="15"/>
      <c r="M18" s="15"/>
      <c r="N18" s="15"/>
      <c r="O18" s="3" t="str">
        <f>IF(COUNTIFS(O3,"*UBio-X PRO*")&gt;0,IF(COUNTIFS(O5,"*UBio-X PRO*")&gt;0,IF(COUNTIFS(O7,"*UBio-X PRO*")&gt;0,IF(COUNTIFS(O9,"*UBio-X PRO*")&gt;0,IF(COUNTIFS(O11,"*UBio-X PRO*")&gt;0,IF(COUNTIFS(O13,"*UBio-X PRO*")&gt;0,"UBio-X PRO","　"),"　"),"　"),"　"),"　"),"　")</f>
        <v>　</v>
      </c>
      <c r="P18" s="15"/>
      <c r="Q18" s="15"/>
      <c r="R18" s="15"/>
      <c r="S18" s="15" t="str">
        <f>IF(B18=AP2,"屋外用BOXIRIS",IF(B18=AP3,"屋外用BOXPRO",IF(B18=AP4,"メタルケース",IF(B18=AP6,"屋外用BOX","空白"))))</f>
        <v>空白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20"/>
      <c r="AI18" s="20"/>
      <c r="AJ18" s="17" t="s">
        <v>15</v>
      </c>
      <c r="AK18" s="17" t="s">
        <v>15</v>
      </c>
      <c r="AL18" s="17"/>
      <c r="AM18" s="17"/>
      <c r="AN18" s="17"/>
      <c r="AO18" s="20" t="s">
        <v>12</v>
      </c>
      <c r="AP18" s="15"/>
      <c r="AQ18" s="15"/>
    </row>
    <row r="19" spans="1:43" x14ac:dyDescent="0.4">
      <c r="A19" s="11" t="s">
        <v>47</v>
      </c>
      <c r="B19" s="43" t="str">
        <f>IF(OR(B17=AH2,B17=AH3,B17=AH4,B17=AH5,B17=AH6)=TRUE,"CE-1NY",IF(B17=AH9,"Smart Ashley+Rに含む",""))</f>
        <v/>
      </c>
      <c r="C19" s="44"/>
      <c r="D19" s="44"/>
      <c r="E19" s="44"/>
      <c r="F19" s="45"/>
      <c r="G19" s="12" t="str">
        <f>IF(B19="CE-1NY",40000,"")</f>
        <v/>
      </c>
      <c r="H19" s="41"/>
      <c r="I19" s="41"/>
      <c r="J19" s="42"/>
      <c r="K19" s="15"/>
      <c r="L19" s="15"/>
      <c r="M19" s="15"/>
      <c r="N19" s="15"/>
      <c r="O19" s="3" t="str">
        <f>IF(COUNTIFS(O3,"*AC5000SF*")&gt;0,IF(COUNTIFS(O5,"*AC5000SF*")&gt;0,IF(COUNTIFS(O7,"*AC5000SF*")&gt;0,IF(COUNTIFS(O9,"*AC5000SF*")&gt;0,IF(COUNTIFS(O11,"*AC5000SF*")&gt;0,IF(COUNTIFS(O13,"*AC5000SF*")&gt;0,"AC5000SF","　"),"　"),"　"),"　"),"　"),"　")</f>
        <v>　</v>
      </c>
      <c r="P19" s="15"/>
      <c r="Q19" s="15"/>
      <c r="R19" s="15"/>
      <c r="S19" s="15" t="str">
        <f>IF(B19="CE-1NY","CE","空白")</f>
        <v>空白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20"/>
      <c r="AI19" s="20"/>
      <c r="AJ19" s="17" t="s">
        <v>15</v>
      </c>
      <c r="AK19" s="17"/>
      <c r="AL19" s="17" t="s">
        <v>15</v>
      </c>
      <c r="AM19" s="17" t="s">
        <v>15</v>
      </c>
      <c r="AN19" s="17" t="s">
        <v>15</v>
      </c>
      <c r="AO19" s="20" t="s">
        <v>16</v>
      </c>
      <c r="AP19" s="15"/>
      <c r="AQ19" s="15"/>
    </row>
    <row r="20" spans="1:43" x14ac:dyDescent="0.4">
      <c r="A20" s="11" t="s">
        <v>51</v>
      </c>
      <c r="B20" s="43" t="str">
        <f>IF(AND(F5="〇",G5=""),IF(B17="AC5000SF","SU-01",IF(B17="UBio-X PRO","SU-01",IF(B17="UBio-X Iris","SU-01",""))),"")</f>
        <v/>
      </c>
      <c r="C20" s="44"/>
      <c r="D20" s="44"/>
      <c r="E20" s="44"/>
      <c r="F20" s="45"/>
      <c r="G20" s="12" t="str">
        <f>IF(B20="SU-01",40000,"")</f>
        <v/>
      </c>
      <c r="H20" s="41"/>
      <c r="I20" s="41"/>
      <c r="J20" s="42"/>
      <c r="K20" s="15"/>
      <c r="L20" s="15"/>
      <c r="M20" s="15"/>
      <c r="N20" s="15"/>
      <c r="O20" s="3" t="str">
        <f>IF(COUNTIFS(O3,"*AC2200SF*")&gt;0,IF(COUNTIFS(O5,"*AC2200SF*")&gt;0,IF(COUNTIFS(O7,"*AC2200SF*")&gt;0,IF(COUNTIFS(O9,"*AC2200SF*")&gt;0,IF(COUNTIFS(O11,"*AC2200SF*")&gt;0,IF(COUNTIFS(O13,"*AC2200SF*")&gt;0,"AC2200SF","　"),"　"),"　"),"　"),"　"),"　")</f>
        <v>　</v>
      </c>
      <c r="P20" s="15"/>
      <c r="Q20" s="15"/>
      <c r="R20" s="15"/>
      <c r="S20" s="15" t="str">
        <f>IF(B20="SU-01","su","空白")</f>
        <v>空白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20"/>
      <c r="AI20" s="20"/>
      <c r="AJ20" s="17" t="s">
        <v>15</v>
      </c>
      <c r="AK20" s="17"/>
      <c r="AL20" s="17" t="s">
        <v>15</v>
      </c>
      <c r="AM20" s="17" t="s">
        <v>15</v>
      </c>
      <c r="AN20" s="17"/>
      <c r="AO20" s="20" t="s">
        <v>12</v>
      </c>
      <c r="AP20" s="15"/>
      <c r="AQ20" s="15"/>
    </row>
    <row r="21" spans="1:43" x14ac:dyDescent="0.4">
      <c r="A21" s="11" t="s">
        <v>49</v>
      </c>
      <c r="B21" s="43" t="str">
        <f>IF(AND(F11="〇",G11=""),IF(B17="　","","FOH-02SF with UNIS"),"")</f>
        <v/>
      </c>
      <c r="C21" s="44"/>
      <c r="D21" s="44"/>
      <c r="E21" s="44"/>
      <c r="F21" s="45"/>
      <c r="G21" s="12" t="str">
        <f>IF(B21="FOH-02SF with UNIS",40000,"")</f>
        <v/>
      </c>
      <c r="H21" s="41"/>
      <c r="I21" s="41"/>
      <c r="J21" s="42"/>
      <c r="K21" s="15"/>
      <c r="L21" s="15"/>
      <c r="M21" s="15"/>
      <c r="N21" s="15"/>
      <c r="O21" s="3" t="str">
        <f>IF(COUNTIFS(O3,"*AC1100SF*")&gt;0,IF(COUNTIFS(O5,"*AC1100SF*")&gt;0,IF(COUNTIFS(O7,"*AC1100SF*")&gt;0,IF(COUNTIFS(O9,"*AC1100SF*")&gt;0,IF(COUNTIFS(O11,"*AC1100SF*")&gt;0,IF(COUNTIFS(O13,"*AC1100SF*")&gt;0,"AC1100SF","　"),"　"),"　"),"　"),"　"),"　")</f>
        <v>　</v>
      </c>
      <c r="P21" s="15"/>
      <c r="Q21" s="15"/>
      <c r="R21" s="15"/>
      <c r="S21" s="15" t="str">
        <f>IF(B21="FOH-02SF with UNIS","foh","空白")</f>
        <v>空白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20"/>
      <c r="AI21" s="20"/>
      <c r="AJ21" s="17" t="s">
        <v>15</v>
      </c>
      <c r="AK21" s="17"/>
      <c r="AL21" s="17" t="s">
        <v>15</v>
      </c>
      <c r="AM21" s="17"/>
      <c r="AN21" s="17" t="s">
        <v>15</v>
      </c>
      <c r="AO21" s="20" t="s">
        <v>16</v>
      </c>
      <c r="AP21" s="15"/>
      <c r="AQ21" s="15"/>
    </row>
    <row r="22" spans="1:43" ht="19.5" thickBot="1" x14ac:dyDescent="0.45">
      <c r="A22" s="7" t="s">
        <v>50</v>
      </c>
      <c r="B22" s="57" t="str">
        <f>IF(AND(F13="〇",G13=""),IF(AND(F11="〇",G11=""),IF(B17="　","","勤怠管理用USBドングル（管理用PC1台につきドングル1個必要）"),""),"")</f>
        <v/>
      </c>
      <c r="C22" s="58"/>
      <c r="D22" s="58"/>
      <c r="E22" s="58"/>
      <c r="F22" s="59"/>
      <c r="G22" s="13" t="str">
        <f>IF(B22="勤怠管理用USBドングル（管理用PC1台につきドングル1個必要）",90000,"")</f>
        <v/>
      </c>
      <c r="H22" s="54"/>
      <c r="I22" s="54"/>
      <c r="J22" s="55"/>
      <c r="K22" s="15"/>
      <c r="L22" s="15"/>
      <c r="M22" s="15"/>
      <c r="N22" s="15"/>
      <c r="O22" s="3" t="str">
        <f>IF(COUNTIFS(O3,"*Smart Ashley,*")&gt;0,IF(COUNTIFS(O5,"*Smart Ashley,*")&gt;0,IF(COUNTIFS(O7,"*Smart Ashley,*")&gt;0,IF(COUNTIFS(O9,"*Smart Ashley,*")&gt;0,"Smart Ashley","　"),"　"),"　"),"　")</f>
        <v>　</v>
      </c>
      <c r="P22" s="15"/>
      <c r="Q22" s="15"/>
      <c r="R22" s="15"/>
      <c r="S22" s="15" t="str">
        <f>IF(B22="勤怠管理用USBドングル（管理用PC1台につきドングル1個必要）","勤怠","空白")</f>
        <v>空白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20"/>
      <c r="AI22" s="20"/>
      <c r="AJ22" s="17" t="s">
        <v>15</v>
      </c>
      <c r="AK22" s="17"/>
      <c r="AL22" s="17" t="s">
        <v>15</v>
      </c>
      <c r="AM22" s="17"/>
      <c r="AN22" s="17"/>
      <c r="AO22" s="20" t="s">
        <v>12</v>
      </c>
      <c r="AP22" s="15"/>
      <c r="AQ22" s="15"/>
    </row>
    <row r="23" spans="1:43" x14ac:dyDescent="0.4">
      <c r="A23" s="26"/>
      <c r="B23" s="26"/>
      <c r="C23" s="26"/>
      <c r="D23" s="26"/>
      <c r="E23" s="15"/>
      <c r="F23" s="15"/>
      <c r="G23" s="27"/>
      <c r="H23" s="56"/>
      <c r="I23" s="56"/>
      <c r="J23" s="56"/>
      <c r="K23" s="15"/>
      <c r="L23" s="15"/>
      <c r="M23" s="15"/>
      <c r="N23" s="15"/>
      <c r="O23" s="3" t="str">
        <f>IF(COUNTIFS(O3,"*Smart Ashley+F*")&gt;0,IF(COUNTIFS(O5,"*Smart Ashley+F*")&gt;0,IF(COUNTIFS(O7,"*Smart Ashley+F*")&gt;0,IF(COUNTIFS(O9,"*Smart Ashley+F*")&gt;0,"Smart Ashley+F","　"),"　"),"　"),"　")</f>
        <v>　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20"/>
      <c r="AI23" s="20"/>
      <c r="AJ23" s="17" t="s">
        <v>15</v>
      </c>
      <c r="AK23" s="17"/>
      <c r="AL23" s="17"/>
      <c r="AM23" s="17" t="s">
        <v>15</v>
      </c>
      <c r="AN23" s="17" t="s">
        <v>15</v>
      </c>
      <c r="AO23" s="20" t="s">
        <v>16</v>
      </c>
      <c r="AP23" s="15"/>
      <c r="AQ23" s="15"/>
    </row>
    <row r="24" spans="1:43" ht="19.5" thickBot="1" x14ac:dyDescent="0.45">
      <c r="A24" s="26"/>
      <c r="B24" s="26"/>
      <c r="C24" s="26"/>
      <c r="D24" s="26"/>
      <c r="E24" s="15"/>
      <c r="F24" s="15"/>
      <c r="G24" s="27"/>
      <c r="H24" s="15"/>
      <c r="I24" s="15"/>
      <c r="J24" s="15"/>
      <c r="K24" s="15"/>
      <c r="L24" s="15"/>
      <c r="M24" s="15"/>
      <c r="N24" s="15"/>
      <c r="O24" s="25" t="str">
        <f>IF(COUNTIFS(O3,"*Smart Ashley+R*")&gt;0,IF(COUNTIFS(O5,"*Smart Ashley+R*")&gt;0,IF(COUNTIFS(O7,"*Smart Ashley+R*")&gt;0,IF(COUNTIFS(O9,"*Smart Ashley+R*")&gt;0,IF(COUNTIFS(O11,"*Smart Ashley+R*")&gt;0,IF(COUNTIFS(O13,"*Smart Ashley+R*")&gt;0,"Smart Ashley+R（YDR-10B、YNC-10、CE-1NYセット）","　"),"　"),"　"),"　"),"　"),"　")</f>
        <v>　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20"/>
      <c r="AI24" s="20"/>
      <c r="AJ24" s="17" t="s">
        <v>15</v>
      </c>
      <c r="AK24" s="17"/>
      <c r="AL24" s="17"/>
      <c r="AM24" s="17" t="s">
        <v>15</v>
      </c>
      <c r="AN24" s="17"/>
      <c r="AO24" s="20" t="s">
        <v>12</v>
      </c>
      <c r="AP24" s="15"/>
      <c r="AQ24" s="15"/>
    </row>
    <row r="25" spans="1:43" x14ac:dyDescent="0.4">
      <c r="A25" s="16"/>
      <c r="B25" s="15" t="s">
        <v>52</v>
      </c>
      <c r="C25" s="18"/>
      <c r="D25" s="18"/>
      <c r="E25" s="15"/>
      <c r="F25" s="15"/>
      <c r="G25" s="28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20"/>
      <c r="AI25" s="20"/>
      <c r="AJ25" s="17" t="s">
        <v>15</v>
      </c>
      <c r="AK25" s="17"/>
      <c r="AL25" s="17"/>
      <c r="AM25" s="17"/>
      <c r="AN25" s="17" t="s">
        <v>15</v>
      </c>
      <c r="AO25" s="20" t="s">
        <v>16</v>
      </c>
      <c r="AP25" s="15"/>
      <c r="AQ25" s="15"/>
    </row>
    <row r="26" spans="1:43" x14ac:dyDescent="0.4">
      <c r="A26" s="26"/>
      <c r="B26" s="26"/>
      <c r="C26" s="26"/>
      <c r="D26" s="26"/>
      <c r="E26" s="15"/>
      <c r="F26" s="15"/>
      <c r="G26" s="28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20"/>
      <c r="AI26" s="20"/>
      <c r="AJ26" s="17" t="s">
        <v>15</v>
      </c>
      <c r="AK26" s="17"/>
      <c r="AL26" s="17"/>
      <c r="AM26" s="17"/>
      <c r="AN26" s="17"/>
      <c r="AO26" s="20" t="s">
        <v>12</v>
      </c>
      <c r="AP26" s="15"/>
      <c r="AQ26" s="15"/>
    </row>
    <row r="27" spans="1:43" x14ac:dyDescent="0.4">
      <c r="A27" s="29"/>
      <c r="B27" s="29"/>
      <c r="C27" s="29"/>
      <c r="D27" s="29"/>
      <c r="E27" s="15"/>
      <c r="F27" s="15"/>
      <c r="G27" s="28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20"/>
      <c r="AI27" s="20"/>
      <c r="AJ27" s="17"/>
      <c r="AK27" s="17" t="s">
        <v>15</v>
      </c>
      <c r="AL27" s="17" t="s">
        <v>15</v>
      </c>
      <c r="AM27" s="17" t="s">
        <v>15</v>
      </c>
      <c r="AN27" s="17" t="s">
        <v>15</v>
      </c>
      <c r="AO27" s="20" t="s">
        <v>17</v>
      </c>
      <c r="AP27" s="15"/>
      <c r="AQ27" s="15"/>
    </row>
    <row r="28" spans="1:43" x14ac:dyDescent="0.4">
      <c r="A28" s="26"/>
      <c r="B28" s="26"/>
      <c r="C28" s="26"/>
      <c r="D28" s="2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0"/>
      <c r="AI28" s="20"/>
      <c r="AJ28" s="17"/>
      <c r="AK28" s="17" t="s">
        <v>15</v>
      </c>
      <c r="AL28" s="17" t="s">
        <v>15</v>
      </c>
      <c r="AM28" s="17" t="s">
        <v>15</v>
      </c>
      <c r="AN28" s="17"/>
      <c r="AO28" s="20" t="s">
        <v>61</v>
      </c>
      <c r="AP28" s="15"/>
      <c r="AQ28" s="15"/>
    </row>
    <row r="29" spans="1:43" x14ac:dyDescent="0.4">
      <c r="A29" s="26"/>
      <c r="B29" s="26"/>
      <c r="C29" s="26"/>
      <c r="D29" s="2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20"/>
      <c r="AI29" s="20"/>
      <c r="AJ29" s="17"/>
      <c r="AK29" s="17" t="s">
        <v>15</v>
      </c>
      <c r="AL29" s="17" t="s">
        <v>15</v>
      </c>
      <c r="AM29" s="17"/>
      <c r="AN29" s="17" t="s">
        <v>15</v>
      </c>
      <c r="AO29" s="20" t="s">
        <v>17</v>
      </c>
      <c r="AP29" s="15"/>
      <c r="AQ29" s="15"/>
    </row>
    <row r="30" spans="1:43" x14ac:dyDescent="0.4">
      <c r="A30" s="26"/>
      <c r="B30" s="26"/>
      <c r="C30" s="26"/>
      <c r="D30" s="2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20"/>
      <c r="AI30" s="20"/>
      <c r="AJ30" s="17"/>
      <c r="AK30" s="17" t="s">
        <v>15</v>
      </c>
      <c r="AL30" s="17" t="s">
        <v>15</v>
      </c>
      <c r="AM30" s="17"/>
      <c r="AN30" s="17"/>
      <c r="AO30" s="20" t="s">
        <v>62</v>
      </c>
      <c r="AP30" s="15"/>
      <c r="AQ30" s="15"/>
    </row>
    <row r="31" spans="1:43" x14ac:dyDescent="0.4">
      <c r="A31" s="26"/>
      <c r="B31" s="26"/>
      <c r="C31" s="26"/>
      <c r="D31" s="2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20"/>
      <c r="AI31" s="20"/>
      <c r="AJ31" s="17"/>
      <c r="AK31" s="17" t="s">
        <v>15</v>
      </c>
      <c r="AL31" s="17"/>
      <c r="AM31" s="17" t="s">
        <v>15</v>
      </c>
      <c r="AN31" s="17" t="s">
        <v>15</v>
      </c>
      <c r="AO31" s="20" t="s">
        <v>17</v>
      </c>
      <c r="AP31" s="15"/>
      <c r="AQ31" s="15"/>
    </row>
    <row r="32" spans="1:43" x14ac:dyDescent="0.4">
      <c r="A32" s="26"/>
      <c r="B32" s="26"/>
      <c r="C32" s="26"/>
      <c r="D32" s="2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20"/>
      <c r="AI32" s="20"/>
      <c r="AJ32" s="17"/>
      <c r="AK32" s="17" t="s">
        <v>15</v>
      </c>
      <c r="AL32" s="17"/>
      <c r="AM32" s="17" t="s">
        <v>15</v>
      </c>
      <c r="AN32" s="17"/>
      <c r="AO32" s="20" t="s">
        <v>61</v>
      </c>
      <c r="AP32" s="15"/>
      <c r="AQ32" s="15"/>
    </row>
    <row r="33" spans="1:43" x14ac:dyDescent="0.4">
      <c r="A33" s="26"/>
      <c r="B33" s="26"/>
      <c r="C33" s="26"/>
      <c r="D33" s="2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20"/>
      <c r="AI33" s="20"/>
      <c r="AJ33" s="17"/>
      <c r="AK33" s="17" t="s">
        <v>15</v>
      </c>
      <c r="AL33" s="17"/>
      <c r="AM33" s="17"/>
      <c r="AN33" s="17" t="s">
        <v>15</v>
      </c>
      <c r="AO33" s="20" t="s">
        <v>17</v>
      </c>
      <c r="AP33" s="15"/>
      <c r="AQ33" s="15"/>
    </row>
    <row r="34" spans="1:43" x14ac:dyDescent="0.4">
      <c r="A34" s="26"/>
      <c r="B34" s="26"/>
      <c r="C34" s="26"/>
      <c r="D34" s="2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20"/>
      <c r="AI34" s="20"/>
      <c r="AJ34" s="17"/>
      <c r="AK34" s="17" t="s">
        <v>15</v>
      </c>
      <c r="AL34" s="17"/>
      <c r="AM34" s="17"/>
      <c r="AN34" s="17"/>
      <c r="AO34" s="20" t="s">
        <v>62</v>
      </c>
      <c r="AP34" s="15"/>
      <c r="AQ34" s="15"/>
    </row>
    <row r="35" spans="1:43" x14ac:dyDescent="0.4">
      <c r="A35" s="26"/>
      <c r="B35" s="26"/>
      <c r="C35" s="26"/>
      <c r="D35" s="2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0"/>
      <c r="AI35" s="20"/>
      <c r="AJ35" s="17"/>
      <c r="AK35" s="17"/>
      <c r="AL35" s="17" t="s">
        <v>15</v>
      </c>
      <c r="AM35" s="17" t="s">
        <v>15</v>
      </c>
      <c r="AN35" s="17" t="s">
        <v>15</v>
      </c>
      <c r="AO35" s="20" t="s">
        <v>18</v>
      </c>
      <c r="AP35" s="15"/>
      <c r="AQ35" s="15"/>
    </row>
    <row r="36" spans="1:43" x14ac:dyDescent="0.4">
      <c r="A36" s="26"/>
      <c r="B36" s="26"/>
      <c r="C36" s="26"/>
      <c r="D36" s="2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8"/>
      <c r="S36" s="38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0"/>
      <c r="AI36" s="20"/>
      <c r="AJ36" s="17"/>
      <c r="AK36" s="17"/>
      <c r="AL36" s="17" t="s">
        <v>15</v>
      </c>
      <c r="AM36" s="17" t="s">
        <v>15</v>
      </c>
      <c r="AN36" s="17"/>
      <c r="AO36" s="20" t="s">
        <v>63</v>
      </c>
      <c r="AP36" s="15"/>
      <c r="AQ36" s="15"/>
    </row>
    <row r="37" spans="1:43" x14ac:dyDescent="0.4">
      <c r="A37" s="38"/>
      <c r="B37" s="38"/>
      <c r="C37" s="26"/>
      <c r="D37" s="2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20"/>
      <c r="AI37" s="20"/>
      <c r="AJ37" s="17"/>
      <c r="AK37" s="17"/>
      <c r="AL37" s="17" t="s">
        <v>15</v>
      </c>
      <c r="AM37" s="17"/>
      <c r="AN37" s="17" t="s">
        <v>15</v>
      </c>
      <c r="AO37" s="20" t="s">
        <v>19</v>
      </c>
      <c r="AP37" s="15"/>
      <c r="AQ37" s="15"/>
    </row>
    <row r="38" spans="1:43" x14ac:dyDescent="0.4">
      <c r="A38" s="26"/>
      <c r="B38" s="26"/>
      <c r="C38" s="26"/>
      <c r="D38" s="2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20"/>
      <c r="AI38" s="20"/>
      <c r="AJ38" s="17"/>
      <c r="AK38" s="17"/>
      <c r="AL38" s="17" t="s">
        <v>15</v>
      </c>
      <c r="AM38" s="17"/>
      <c r="AN38" s="17"/>
      <c r="AO38" s="20" t="s">
        <v>64</v>
      </c>
      <c r="AP38" s="15"/>
      <c r="AQ38" s="15"/>
    </row>
    <row r="39" spans="1:43" x14ac:dyDescent="0.4">
      <c r="A39" s="26"/>
      <c r="B39" s="26"/>
      <c r="C39" s="26"/>
      <c r="D39" s="2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20"/>
      <c r="AI39" s="20"/>
      <c r="AJ39" s="17"/>
      <c r="AK39" s="17"/>
      <c r="AL39" s="17"/>
      <c r="AM39" s="17" t="s">
        <v>15</v>
      </c>
      <c r="AN39" s="17" t="s">
        <v>15</v>
      </c>
      <c r="AO39" s="20" t="s">
        <v>18</v>
      </c>
      <c r="AP39" s="15"/>
      <c r="AQ39" s="15"/>
    </row>
    <row r="40" spans="1:43" x14ac:dyDescent="0.4">
      <c r="A40" s="26"/>
      <c r="B40" s="26"/>
      <c r="C40" s="26"/>
      <c r="D40" s="2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20"/>
      <c r="AI40" s="20"/>
      <c r="AJ40" s="17"/>
      <c r="AK40" s="17"/>
      <c r="AL40" s="17"/>
      <c r="AM40" s="17" t="s">
        <v>15</v>
      </c>
      <c r="AN40" s="17"/>
      <c r="AO40" s="20" t="s">
        <v>63</v>
      </c>
      <c r="AP40" s="15"/>
      <c r="AQ40" s="15"/>
    </row>
    <row r="41" spans="1:43" x14ac:dyDescent="0.4">
      <c r="A41" s="26"/>
      <c r="B41" s="26"/>
      <c r="C41" s="26"/>
      <c r="D41" s="2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20"/>
      <c r="AI41" s="20"/>
      <c r="AJ41" s="17"/>
      <c r="AK41" s="17"/>
      <c r="AL41" s="17"/>
      <c r="AM41" s="17"/>
      <c r="AN41" s="17" t="s">
        <v>15</v>
      </c>
      <c r="AO41" s="20" t="s">
        <v>19</v>
      </c>
      <c r="AP41" s="15"/>
      <c r="AQ41" s="15"/>
    </row>
    <row r="42" spans="1:43" x14ac:dyDescent="0.4">
      <c r="A42" s="26"/>
      <c r="B42" s="26"/>
      <c r="C42" s="26"/>
      <c r="D42" s="2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7" t="s">
        <v>60</v>
      </c>
      <c r="AJ42" s="17" t="s">
        <v>2</v>
      </c>
      <c r="AK42" s="17" t="s">
        <v>2</v>
      </c>
      <c r="AL42" s="17" t="s">
        <v>2</v>
      </c>
      <c r="AM42" s="17" t="s">
        <v>2</v>
      </c>
      <c r="AN42" s="17" t="s">
        <v>2</v>
      </c>
      <c r="AO42" s="20" t="s">
        <v>16</v>
      </c>
      <c r="AP42" s="15"/>
      <c r="AQ42" s="15"/>
    </row>
    <row r="43" spans="1:43" x14ac:dyDescent="0.4">
      <c r="A43" s="26"/>
      <c r="B43" s="26"/>
      <c r="C43" s="26"/>
      <c r="D43" s="2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7" t="s">
        <v>60</v>
      </c>
      <c r="AJ43" s="17" t="s">
        <v>2</v>
      </c>
      <c r="AK43" s="17" t="s">
        <v>2</v>
      </c>
      <c r="AL43" s="17" t="s">
        <v>2</v>
      </c>
      <c r="AM43" s="17" t="s">
        <v>2</v>
      </c>
      <c r="AN43" s="17"/>
      <c r="AO43" s="20" t="s">
        <v>16</v>
      </c>
      <c r="AP43" s="15"/>
      <c r="AQ43" s="15"/>
    </row>
    <row r="44" spans="1:43" x14ac:dyDescent="0.4">
      <c r="A44" s="26"/>
      <c r="B44" s="26"/>
      <c r="C44" s="26"/>
      <c r="D44" s="2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7" t="s">
        <v>60</v>
      </c>
      <c r="AJ44" s="17" t="s">
        <v>2</v>
      </c>
      <c r="AK44" s="17" t="s">
        <v>2</v>
      </c>
      <c r="AL44" s="17" t="s">
        <v>2</v>
      </c>
      <c r="AM44" s="17"/>
      <c r="AN44" s="17" t="s">
        <v>2</v>
      </c>
      <c r="AO44" s="20" t="s">
        <v>16</v>
      </c>
      <c r="AP44" s="15"/>
      <c r="AQ44" s="15"/>
    </row>
    <row r="45" spans="1:43" x14ac:dyDescent="0.4">
      <c r="A45" s="26"/>
      <c r="B45" s="26"/>
      <c r="C45" s="26"/>
      <c r="D45" s="2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7" t="s">
        <v>60</v>
      </c>
      <c r="AJ45" s="17" t="s">
        <v>2</v>
      </c>
      <c r="AK45" s="17" t="s">
        <v>2</v>
      </c>
      <c r="AL45" s="17" t="s">
        <v>2</v>
      </c>
      <c r="AM45" s="17"/>
      <c r="AN45" s="17"/>
      <c r="AO45" s="20" t="s">
        <v>16</v>
      </c>
      <c r="AP45" s="19"/>
      <c r="AQ45" s="19"/>
    </row>
    <row r="46" spans="1:43" x14ac:dyDescent="0.4">
      <c r="A46" s="26"/>
      <c r="B46" s="26"/>
      <c r="C46" s="26"/>
      <c r="D46" s="2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7" t="s">
        <v>60</v>
      </c>
      <c r="AJ46" s="17" t="s">
        <v>2</v>
      </c>
      <c r="AK46" s="17" t="s">
        <v>2</v>
      </c>
      <c r="AL46" s="17"/>
      <c r="AM46" s="17" t="s">
        <v>2</v>
      </c>
      <c r="AN46" s="17" t="s">
        <v>2</v>
      </c>
      <c r="AO46" s="20" t="s">
        <v>16</v>
      </c>
      <c r="AP46" s="15"/>
      <c r="AQ46" s="15"/>
    </row>
    <row r="47" spans="1:43" x14ac:dyDescent="0.4">
      <c r="A47" s="26"/>
      <c r="B47" s="26"/>
      <c r="C47" s="26"/>
      <c r="D47" s="2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7" t="s">
        <v>60</v>
      </c>
      <c r="AJ47" s="17" t="s">
        <v>2</v>
      </c>
      <c r="AK47" s="17" t="s">
        <v>2</v>
      </c>
      <c r="AL47" s="17"/>
      <c r="AM47" s="17" t="s">
        <v>2</v>
      </c>
      <c r="AN47" s="17"/>
      <c r="AO47" s="20" t="s">
        <v>16</v>
      </c>
      <c r="AP47" s="15"/>
      <c r="AQ47" s="15"/>
    </row>
    <row r="48" spans="1:43" x14ac:dyDescent="0.4">
      <c r="A48" s="26"/>
      <c r="B48" s="26"/>
      <c r="C48" s="26"/>
      <c r="D48" s="2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7" t="s">
        <v>60</v>
      </c>
      <c r="AJ48" s="17" t="s">
        <v>2</v>
      </c>
      <c r="AK48" s="17" t="s">
        <v>2</v>
      </c>
      <c r="AL48" s="17"/>
      <c r="AM48" s="17"/>
      <c r="AN48" s="17" t="s">
        <v>2</v>
      </c>
      <c r="AO48" s="20" t="s">
        <v>16</v>
      </c>
      <c r="AP48" s="15"/>
      <c r="AQ48" s="15"/>
    </row>
    <row r="49" spans="1:43" x14ac:dyDescent="0.4">
      <c r="A49" s="26"/>
      <c r="B49" s="26"/>
      <c r="C49" s="26"/>
      <c r="D49" s="2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7" t="s">
        <v>60</v>
      </c>
      <c r="AJ49" s="17" t="s">
        <v>2</v>
      </c>
      <c r="AK49" s="17" t="s">
        <v>2</v>
      </c>
      <c r="AL49" s="17"/>
      <c r="AM49" s="17"/>
      <c r="AN49" s="17"/>
      <c r="AO49" s="20" t="s">
        <v>16</v>
      </c>
      <c r="AP49" s="15"/>
      <c r="AQ49" s="15"/>
    </row>
    <row r="50" spans="1:43" x14ac:dyDescent="0.4">
      <c r="A50" s="26"/>
      <c r="B50" s="26"/>
      <c r="C50" s="26"/>
      <c r="D50" s="2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7" t="s">
        <v>60</v>
      </c>
      <c r="AJ50" s="17" t="s">
        <v>2</v>
      </c>
      <c r="AK50" s="17"/>
      <c r="AL50" s="17" t="s">
        <v>2</v>
      </c>
      <c r="AM50" s="17" t="s">
        <v>2</v>
      </c>
      <c r="AN50" s="17" t="s">
        <v>2</v>
      </c>
      <c r="AO50" s="20" t="s">
        <v>16</v>
      </c>
      <c r="AP50" s="15"/>
      <c r="AQ50" s="15"/>
    </row>
    <row r="51" spans="1:43" x14ac:dyDescent="0.4">
      <c r="A51" s="26"/>
      <c r="B51" s="26"/>
      <c r="C51" s="26"/>
      <c r="D51" s="2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7" t="s">
        <v>60</v>
      </c>
      <c r="AJ51" s="17" t="s">
        <v>2</v>
      </c>
      <c r="AK51" s="17"/>
      <c r="AL51" s="17" t="s">
        <v>2</v>
      </c>
      <c r="AM51" s="17" t="s">
        <v>2</v>
      </c>
      <c r="AN51" s="17"/>
      <c r="AO51" s="20" t="s">
        <v>16</v>
      </c>
      <c r="AP51" s="15"/>
      <c r="AQ51" s="15"/>
    </row>
    <row r="52" spans="1:43" x14ac:dyDescent="0.4">
      <c r="A52" s="26"/>
      <c r="B52" s="26"/>
      <c r="C52" s="26"/>
      <c r="D52" s="2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7" t="s">
        <v>60</v>
      </c>
      <c r="AJ52" s="17" t="s">
        <v>2</v>
      </c>
      <c r="AK52" s="17"/>
      <c r="AL52" s="17" t="s">
        <v>2</v>
      </c>
      <c r="AM52" s="17"/>
      <c r="AN52" s="17" t="s">
        <v>2</v>
      </c>
      <c r="AO52" s="20" t="s">
        <v>16</v>
      </c>
      <c r="AP52" s="15"/>
      <c r="AQ52" s="15"/>
    </row>
    <row r="53" spans="1:43" x14ac:dyDescent="0.4">
      <c r="A53" s="26"/>
      <c r="B53" s="26"/>
      <c r="C53" s="26"/>
      <c r="D53" s="2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7" t="s">
        <v>60</v>
      </c>
      <c r="AJ53" s="17" t="s">
        <v>2</v>
      </c>
      <c r="AK53" s="17"/>
      <c r="AL53" s="17" t="s">
        <v>2</v>
      </c>
      <c r="AM53" s="17"/>
      <c r="AN53" s="17"/>
      <c r="AO53" s="20" t="s">
        <v>16</v>
      </c>
      <c r="AP53" s="15"/>
      <c r="AQ53" s="15"/>
    </row>
    <row r="54" spans="1:43" x14ac:dyDescent="0.4">
      <c r="A54" s="26"/>
      <c r="B54" s="26"/>
      <c r="C54" s="26"/>
      <c r="D54" s="2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7" t="s">
        <v>60</v>
      </c>
      <c r="AJ54" s="17" t="s">
        <v>2</v>
      </c>
      <c r="AK54" s="17"/>
      <c r="AL54" s="17"/>
      <c r="AM54" s="17" t="s">
        <v>2</v>
      </c>
      <c r="AN54" s="17" t="s">
        <v>2</v>
      </c>
      <c r="AO54" s="20" t="s">
        <v>16</v>
      </c>
      <c r="AP54" s="15"/>
      <c r="AQ54" s="15"/>
    </row>
    <row r="55" spans="1:43" x14ac:dyDescent="0.4">
      <c r="A55" s="26"/>
      <c r="B55" s="26"/>
      <c r="C55" s="26"/>
      <c r="D55" s="2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7" t="s">
        <v>60</v>
      </c>
      <c r="AJ55" s="17" t="s">
        <v>2</v>
      </c>
      <c r="AK55" s="17"/>
      <c r="AL55" s="17"/>
      <c r="AM55" s="17" t="s">
        <v>2</v>
      </c>
      <c r="AN55" s="17"/>
      <c r="AO55" s="20" t="s">
        <v>16</v>
      </c>
      <c r="AP55" s="15"/>
      <c r="AQ55" s="15"/>
    </row>
    <row r="56" spans="1:43" x14ac:dyDescent="0.4">
      <c r="A56" s="26"/>
      <c r="B56" s="26"/>
      <c r="C56" s="26"/>
      <c r="D56" s="2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7" t="s">
        <v>60</v>
      </c>
      <c r="AJ56" s="17" t="s">
        <v>2</v>
      </c>
      <c r="AK56" s="17"/>
      <c r="AL56" s="17"/>
      <c r="AM56" s="17"/>
      <c r="AN56" s="17" t="s">
        <v>2</v>
      </c>
      <c r="AO56" s="20" t="s">
        <v>16</v>
      </c>
      <c r="AP56" s="15"/>
      <c r="AQ56" s="15"/>
    </row>
    <row r="57" spans="1:43" x14ac:dyDescent="0.4">
      <c r="A57" s="26"/>
      <c r="B57" s="26"/>
      <c r="C57" s="26"/>
      <c r="D57" s="2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7" t="s">
        <v>60</v>
      </c>
      <c r="AJ57" s="17" t="s">
        <v>2</v>
      </c>
      <c r="AK57" s="17"/>
      <c r="AL57" s="17"/>
      <c r="AM57" s="17"/>
      <c r="AN57" s="17"/>
      <c r="AO57" s="20" t="s">
        <v>16</v>
      </c>
      <c r="AP57" s="15"/>
      <c r="AQ57" s="15"/>
    </row>
    <row r="58" spans="1:43" x14ac:dyDescent="0.4">
      <c r="A58" s="26"/>
      <c r="B58" s="26"/>
      <c r="C58" s="26"/>
      <c r="D58" s="2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7" t="s">
        <v>60</v>
      </c>
      <c r="AJ58" s="17"/>
      <c r="AK58" s="17" t="s">
        <v>2</v>
      </c>
      <c r="AL58" s="17" t="s">
        <v>2</v>
      </c>
      <c r="AM58" s="17" t="s">
        <v>2</v>
      </c>
      <c r="AN58" s="17" t="s">
        <v>2</v>
      </c>
      <c r="AO58" s="20" t="s">
        <v>16</v>
      </c>
      <c r="AP58" s="15"/>
      <c r="AQ58" s="15"/>
    </row>
    <row r="59" spans="1:43" x14ac:dyDescent="0.4">
      <c r="A59" s="26"/>
      <c r="B59" s="26"/>
      <c r="C59" s="26"/>
      <c r="D59" s="2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7" t="s">
        <v>60</v>
      </c>
      <c r="AJ59" s="17"/>
      <c r="AK59" s="17" t="s">
        <v>2</v>
      </c>
      <c r="AL59" s="17" t="s">
        <v>2</v>
      </c>
      <c r="AM59" s="17" t="s">
        <v>2</v>
      </c>
      <c r="AN59" s="17"/>
      <c r="AO59" s="14" t="s">
        <v>66</v>
      </c>
      <c r="AP59" s="15"/>
      <c r="AQ59" s="15"/>
    </row>
    <row r="60" spans="1:43" x14ac:dyDescent="0.4">
      <c r="A60" s="26"/>
      <c r="B60" s="26"/>
      <c r="C60" s="26"/>
      <c r="D60" s="2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7" t="s">
        <v>60</v>
      </c>
      <c r="AJ60" s="17"/>
      <c r="AK60" s="17" t="s">
        <v>2</v>
      </c>
      <c r="AL60" s="17" t="s">
        <v>2</v>
      </c>
      <c r="AM60" s="17"/>
      <c r="AN60" s="17" t="s">
        <v>2</v>
      </c>
      <c r="AO60" s="14" t="s">
        <v>65</v>
      </c>
      <c r="AP60" s="15"/>
      <c r="AQ60" s="15"/>
    </row>
    <row r="61" spans="1:43" x14ac:dyDescent="0.4">
      <c r="A61" s="26"/>
      <c r="B61" s="26"/>
      <c r="C61" s="26"/>
      <c r="D61" s="2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7" t="s">
        <v>60</v>
      </c>
      <c r="AJ61" s="17"/>
      <c r="AK61" s="17" t="s">
        <v>2</v>
      </c>
      <c r="AL61" s="17" t="s">
        <v>2</v>
      </c>
      <c r="AM61" s="17"/>
      <c r="AN61" s="17"/>
      <c r="AO61" s="14" t="s">
        <v>66</v>
      </c>
      <c r="AP61" s="15"/>
      <c r="AQ61" s="15"/>
    </row>
    <row r="62" spans="1:43" x14ac:dyDescent="0.4">
      <c r="A62" s="26"/>
      <c r="B62" s="26"/>
      <c r="C62" s="26"/>
      <c r="D62" s="2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7" t="s">
        <v>60</v>
      </c>
      <c r="AJ62" s="17"/>
      <c r="AK62" s="17" t="s">
        <v>2</v>
      </c>
      <c r="AL62" s="17"/>
      <c r="AM62" s="17" t="s">
        <v>2</v>
      </c>
      <c r="AN62" s="17" t="s">
        <v>2</v>
      </c>
      <c r="AO62" s="14" t="s">
        <v>65</v>
      </c>
      <c r="AP62" s="15"/>
      <c r="AQ62" s="15"/>
    </row>
    <row r="63" spans="1:43" x14ac:dyDescent="0.4">
      <c r="A63" s="26"/>
      <c r="B63" s="26"/>
      <c r="C63" s="26"/>
      <c r="D63" s="2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7" t="s">
        <v>60</v>
      </c>
      <c r="AJ63" s="17"/>
      <c r="AK63" s="17" t="s">
        <v>2</v>
      </c>
      <c r="AL63" s="17"/>
      <c r="AM63" s="17" t="s">
        <v>2</v>
      </c>
      <c r="AN63" s="17"/>
      <c r="AO63" s="14" t="s">
        <v>66</v>
      </c>
      <c r="AP63" s="15"/>
      <c r="AQ63" s="15"/>
    </row>
    <row r="64" spans="1:43" x14ac:dyDescent="0.4">
      <c r="A64" s="26"/>
      <c r="B64" s="26"/>
      <c r="C64" s="26"/>
      <c r="D64" s="2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7" t="s">
        <v>60</v>
      </c>
      <c r="AJ64" s="17"/>
      <c r="AK64" s="17" t="s">
        <v>2</v>
      </c>
      <c r="AL64" s="17"/>
      <c r="AM64" s="17"/>
      <c r="AN64" s="17" t="s">
        <v>2</v>
      </c>
      <c r="AO64" s="14" t="s">
        <v>65</v>
      </c>
      <c r="AP64" s="15"/>
      <c r="AQ64" s="15"/>
    </row>
    <row r="65" spans="1:43" x14ac:dyDescent="0.4">
      <c r="A65" s="26"/>
      <c r="B65" s="26"/>
      <c r="C65" s="26"/>
      <c r="D65" s="2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7" t="s">
        <v>60</v>
      </c>
      <c r="AJ65" s="17"/>
      <c r="AK65" s="17" t="s">
        <v>2</v>
      </c>
      <c r="AL65" s="17"/>
      <c r="AM65" s="17"/>
      <c r="AN65" s="17"/>
      <c r="AO65" s="14" t="s">
        <v>66</v>
      </c>
      <c r="AP65" s="15"/>
      <c r="AQ65" s="15"/>
    </row>
    <row r="66" spans="1:43" x14ac:dyDescent="0.4">
      <c r="A66" s="26"/>
      <c r="B66" s="26"/>
      <c r="C66" s="26"/>
      <c r="D66" s="2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7" t="s">
        <v>60</v>
      </c>
      <c r="AJ66" s="17"/>
      <c r="AK66" s="17"/>
      <c r="AL66" s="17" t="s">
        <v>2</v>
      </c>
      <c r="AM66" s="17" t="s">
        <v>2</v>
      </c>
      <c r="AN66" s="17" t="s">
        <v>2</v>
      </c>
      <c r="AO66" s="14" t="s">
        <v>65</v>
      </c>
      <c r="AP66" s="15"/>
      <c r="AQ66" s="15"/>
    </row>
    <row r="67" spans="1:43" x14ac:dyDescent="0.4">
      <c r="A67" s="26"/>
      <c r="B67" s="26"/>
      <c r="C67" s="26"/>
      <c r="D67" s="2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7" t="s">
        <v>60</v>
      </c>
      <c r="AJ67" s="17"/>
      <c r="AK67" s="17"/>
      <c r="AL67" s="17" t="s">
        <v>2</v>
      </c>
      <c r="AM67" s="17" t="s">
        <v>2</v>
      </c>
      <c r="AN67" s="17"/>
      <c r="AO67" s="14" t="s">
        <v>66</v>
      </c>
      <c r="AP67" s="15"/>
      <c r="AQ67" s="15"/>
    </row>
    <row r="68" spans="1:43" x14ac:dyDescent="0.4">
      <c r="A68" s="26"/>
      <c r="B68" s="26"/>
      <c r="C68" s="26"/>
      <c r="D68" s="2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7" t="s">
        <v>60</v>
      </c>
      <c r="AJ68" s="17"/>
      <c r="AK68" s="17"/>
      <c r="AL68" s="17" t="s">
        <v>2</v>
      </c>
      <c r="AM68" s="17"/>
      <c r="AN68" s="17" t="s">
        <v>2</v>
      </c>
      <c r="AO68" s="14" t="s">
        <v>65</v>
      </c>
      <c r="AP68" s="15"/>
      <c r="AQ68" s="15"/>
    </row>
    <row r="69" spans="1:43" x14ac:dyDescent="0.4">
      <c r="A69" s="26"/>
      <c r="B69" s="26"/>
      <c r="C69" s="26"/>
      <c r="D69" s="2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7" t="s">
        <v>60</v>
      </c>
      <c r="AJ69" s="17"/>
      <c r="AK69" s="17"/>
      <c r="AL69" s="17" t="s">
        <v>2</v>
      </c>
      <c r="AM69" s="17"/>
      <c r="AN69" s="17"/>
      <c r="AO69" s="14" t="s">
        <v>66</v>
      </c>
      <c r="AP69" s="15"/>
      <c r="AQ69" s="15"/>
    </row>
    <row r="70" spans="1:43" x14ac:dyDescent="0.4">
      <c r="A70" s="26"/>
      <c r="B70" s="26"/>
      <c r="C70" s="26"/>
      <c r="D70" s="2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7" t="s">
        <v>60</v>
      </c>
      <c r="AJ70" s="17"/>
      <c r="AK70" s="17"/>
      <c r="AL70" s="17"/>
      <c r="AM70" s="17" t="s">
        <v>2</v>
      </c>
      <c r="AN70" s="17" t="s">
        <v>2</v>
      </c>
      <c r="AO70" s="14" t="s">
        <v>65</v>
      </c>
      <c r="AP70" s="15"/>
      <c r="AQ70" s="15"/>
    </row>
    <row r="71" spans="1:43" x14ac:dyDescent="0.4">
      <c r="A71" s="26"/>
      <c r="B71" s="26"/>
      <c r="C71" s="26"/>
      <c r="D71" s="2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7" t="s">
        <v>60</v>
      </c>
      <c r="AJ71" s="17"/>
      <c r="AK71" s="17"/>
      <c r="AL71" s="17"/>
      <c r="AM71" s="17" t="s">
        <v>2</v>
      </c>
      <c r="AN71" s="17"/>
      <c r="AO71" s="14" t="s">
        <v>66</v>
      </c>
      <c r="AP71" s="15"/>
      <c r="AQ71" s="15"/>
    </row>
    <row r="72" spans="1:43" x14ac:dyDescent="0.4">
      <c r="A72" s="26"/>
      <c r="B72" s="26"/>
      <c r="C72" s="26"/>
      <c r="D72" s="2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7" t="s">
        <v>60</v>
      </c>
      <c r="AJ72" s="17"/>
      <c r="AK72" s="17"/>
      <c r="AL72" s="17"/>
      <c r="AM72" s="17"/>
      <c r="AN72" s="17" t="s">
        <v>2</v>
      </c>
      <c r="AO72" s="14" t="s">
        <v>65</v>
      </c>
      <c r="AP72" s="15"/>
      <c r="AQ72" s="15"/>
    </row>
  </sheetData>
  <sheetProtection password="C4CD" sheet="1" objects="1" scenarios="1" selectLockedCells="1"/>
  <mergeCells count="29">
    <mergeCell ref="R36:S36"/>
    <mergeCell ref="H22:J22"/>
    <mergeCell ref="H23:J23"/>
    <mergeCell ref="H21:J21"/>
    <mergeCell ref="B22:F22"/>
    <mergeCell ref="B21:F21"/>
    <mergeCell ref="B13:E13"/>
    <mergeCell ref="B11:E11"/>
    <mergeCell ref="B9:E9"/>
    <mergeCell ref="B7:E7"/>
    <mergeCell ref="B5:E5"/>
    <mergeCell ref="B2:E2"/>
    <mergeCell ref="B6:E6"/>
    <mergeCell ref="B3:E3"/>
    <mergeCell ref="B12:E12"/>
    <mergeCell ref="B10:E10"/>
    <mergeCell ref="B8:E8"/>
    <mergeCell ref="B4:E4"/>
    <mergeCell ref="A37:B37"/>
    <mergeCell ref="H16:J16"/>
    <mergeCell ref="H17:J17"/>
    <mergeCell ref="H18:J18"/>
    <mergeCell ref="H19:J19"/>
    <mergeCell ref="H20:J20"/>
    <mergeCell ref="B18:F18"/>
    <mergeCell ref="B20:F20"/>
    <mergeCell ref="B19:F19"/>
    <mergeCell ref="B17:F17"/>
    <mergeCell ref="B16:F16"/>
  </mergeCells>
  <phoneticPr fontId="1"/>
  <conditionalFormatting sqref="O17">
    <cfRule type="containsText" dxfId="7" priority="8" operator="containsText" text="UBio-X Iris">
      <formula>NOT(ISERROR(SEARCH("UBio-X Iris",O17)))</formula>
    </cfRule>
  </conditionalFormatting>
  <conditionalFormatting sqref="O18">
    <cfRule type="containsText" dxfId="6" priority="7" operator="containsText" text="UBio-X PRO">
      <formula>NOT(ISERROR(SEARCH("UBio-X PRO",O18)))</formula>
    </cfRule>
  </conditionalFormatting>
  <conditionalFormatting sqref="O19">
    <cfRule type="containsText" dxfId="5" priority="6" operator="containsText" text="AC5000SF">
      <formula>NOT(ISERROR(SEARCH("AC5000SF",O19)))</formula>
    </cfRule>
  </conditionalFormatting>
  <conditionalFormatting sqref="O20">
    <cfRule type="containsText" dxfId="4" priority="5" operator="containsText" text="AC2200SF">
      <formula>NOT(ISERROR(SEARCH("AC2200SF",O20)))</formula>
    </cfRule>
  </conditionalFormatting>
  <conditionalFormatting sqref="O21">
    <cfRule type="containsText" dxfId="3" priority="4" operator="containsText" text="AC1100SF">
      <formula>NOT(ISERROR(SEARCH("AC1100SF",O21)))</formula>
    </cfRule>
  </conditionalFormatting>
  <conditionalFormatting sqref="O22">
    <cfRule type="containsText" dxfId="2" priority="3" operator="containsText" text="Smart Ashley">
      <formula>NOT(ISERROR(SEARCH("Smart Ashley",O22)))</formula>
    </cfRule>
  </conditionalFormatting>
  <conditionalFormatting sqref="O23">
    <cfRule type="containsText" dxfId="1" priority="2" operator="containsText" text="Smart Ashley+F">
      <formula>NOT(ISERROR(SEARCH("Smart Ashley+F",O23)))</formula>
    </cfRule>
  </conditionalFormatting>
  <conditionalFormatting sqref="O24">
    <cfRule type="containsText" dxfId="0" priority="1" operator="containsText" text="Smart Ashley+R">
      <formula>NOT(ISERROR(SEARCH("Smart Ashley+R",O24)))</formula>
    </cfRule>
  </conditionalFormatting>
  <dataValidations count="2">
    <dataValidation type="list" allowBlank="1" showInputMessage="1" showErrorMessage="1" sqref="F3:K3 F13:H13 F11:H11 F9:H9 F7:J7 F5:H5">
      <formula1>$AG$3:$AG$4</formula1>
    </dataValidation>
    <dataValidation type="list" allowBlank="1" showInputMessage="1" showErrorMessage="1" sqref="B17:F17">
      <formula1>$O$17:$O$24</formula1>
    </dataValidation>
  </dataValidations>
  <pageMargins left="0.7" right="0.7" top="0.75" bottom="0.75" header="0.3" footer="0.3"/>
  <pageSetup paperSize="9" scale="55" orientation="landscape" r:id="rId1"/>
  <colBreaks count="1" manualBreakCount="1">
    <brk id="15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9C5B1ED6EDA74892CE5C163E2B17BE" ma:contentTypeVersion="2" ma:contentTypeDescription="新しいドキュメントを作成します。" ma:contentTypeScope="" ma:versionID="73bdc285ba30d924601170db89d157f6">
  <xsd:schema xmlns:xsd="http://www.w3.org/2001/XMLSchema" xmlns:xs="http://www.w3.org/2001/XMLSchema" xmlns:p="http://schemas.microsoft.com/office/2006/metadata/properties" xmlns:ns3="bb5a3ae5-0771-4630-b0fa-c907821e16cf" targetNamespace="http://schemas.microsoft.com/office/2006/metadata/properties" ma:root="true" ma:fieldsID="619fe8c2a1e820b7873660cae2ae7063" ns3:_="">
    <xsd:import namespace="bb5a3ae5-0771-4630-b0fa-c907821e16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a3ae5-0771-4630-b0fa-c907821e16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CF7D14-E974-4B1E-9EA2-3F945BFEF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a3ae5-0771-4630-b0fa-c907821e16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F17737-03AF-4D95-94BC-4B7479D45E3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b5a3ae5-0771-4630-b0fa-c907821e16cf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9B3792-C19B-4C44-A0C0-077545B13F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認証器自動判断シート</vt:lpstr>
      <vt:lpstr>AC1100SF</vt:lpstr>
      <vt:lpstr>AC2200SF</vt:lpstr>
      <vt:lpstr>AC5000SF</vt:lpstr>
      <vt:lpstr>ashley</vt:lpstr>
      <vt:lpstr>ashleyf</vt:lpstr>
      <vt:lpstr>ashleyr</vt:lpstr>
      <vt:lpstr>CE</vt:lpstr>
      <vt:lpstr>foh</vt:lpstr>
      <vt:lpstr>iris</vt:lpstr>
      <vt:lpstr>認証器自動判断シート!Print_Area</vt:lpstr>
      <vt:lpstr>su</vt:lpstr>
      <vt:lpstr>ubio</vt:lpstr>
      <vt:lpstr>メタルケース</vt:lpstr>
      <vt:lpstr>屋外用BOX</vt:lpstr>
      <vt:lpstr>屋外用BOXIRIS</vt:lpstr>
      <vt:lpstr>屋外用BOXPRO</vt:lpstr>
      <vt:lpstr>勤怠</vt:lpstr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本社・推進部</dc:creator>
  <cp:lastModifiedBy>林 国明</cp:lastModifiedBy>
  <cp:lastPrinted>2021-03-23T07:47:47Z</cp:lastPrinted>
  <dcterms:created xsi:type="dcterms:W3CDTF">2020-10-26T06:01:46Z</dcterms:created>
  <dcterms:modified xsi:type="dcterms:W3CDTF">2021-12-15T07:53:20Z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0x010100599C5B1ED6EDA74892CE5C163E2B17BE</vt:lpwstr>
  </property>
</Properties>
</file>